
<file path=[Content_Types].xml><?xml version="1.0" encoding="utf-8"?>
<Types xmlns="http://schemas.openxmlformats.org/package/2006/content-types">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comments2.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240" yWindow="60" windowWidth="19815" windowHeight="6810" activeTab="2"/>
  </bookViews>
  <sheets>
    <sheet name="7PSourceSummary" sheetId="1" r:id="rId1"/>
    <sheet name="forRPM" sheetId="22" r:id="rId2"/>
    <sheet name="SC-Retro" sheetId="19" r:id="rId3"/>
    <sheet name="M_Input_Retro_Out" sheetId="23" r:id="rId4"/>
    <sheet name="M_Input_Retro" sheetId="20" r:id="rId5"/>
    <sheet name="MMap" sheetId="12" r:id="rId6"/>
    <sheet name="Savings and Cost" sheetId="25" r:id="rId7"/>
    <sheet name="Applicability Comments" sheetId="24" r:id="rId8"/>
    <sheet name="BPA Info" sheetId="26" r:id="rId9"/>
  </sheets>
  <externalReferences>
    <externalReference r:id="rId10"/>
    <externalReference r:id="rId11"/>
  </externalReferences>
  <definedNames>
    <definedName name="BLDGTYP" localSheetId="2">[1]APPLIC!$C$11:$U$11</definedName>
    <definedName name="MeasureOutputR">M_Input_Retro_Out!$A$3:$AM$21</definedName>
    <definedName name="V_POST2013">[1]CHAR!$B$13:$T$52</definedName>
    <definedName name="V_PRE2013">[1]CHAR!$B$61:$T$100</definedName>
  </definedNames>
  <calcPr calcId="125725"/>
</workbook>
</file>

<file path=xl/calcChain.xml><?xml version="1.0" encoding="utf-8"?>
<calcChain xmlns="http://schemas.openxmlformats.org/spreadsheetml/2006/main">
  <c r="F9" i="20"/>
  <c r="F10"/>
  <c r="F11"/>
  <c r="F12"/>
  <c r="F13"/>
  <c r="F14"/>
  <c r="F15"/>
  <c r="F16"/>
  <c r="F17"/>
  <c r="F18"/>
  <c r="F19"/>
  <c r="F20"/>
  <c r="F21"/>
  <c r="F22"/>
  <c r="F23"/>
  <c r="F24"/>
  <c r="F25"/>
  <c r="F8"/>
  <c r="E9"/>
  <c r="E10"/>
  <c r="E11"/>
  <c r="E12"/>
  <c r="E13"/>
  <c r="E14"/>
  <c r="E15"/>
  <c r="E16"/>
  <c r="E17"/>
  <c r="E18"/>
  <c r="E19"/>
  <c r="E20"/>
  <c r="E21"/>
  <c r="E22"/>
  <c r="E23"/>
  <c r="E24"/>
  <c r="E25"/>
  <c r="E8"/>
  <c r="C9"/>
  <c r="C10"/>
  <c r="C11"/>
  <c r="C12"/>
  <c r="C13"/>
  <c r="C14"/>
  <c r="C15"/>
  <c r="C16"/>
  <c r="C17"/>
  <c r="C18"/>
  <c r="C19"/>
  <c r="C20"/>
  <c r="C21"/>
  <c r="C22"/>
  <c r="C23"/>
  <c r="C24"/>
  <c r="C25"/>
  <c r="C8"/>
  <c r="M30" i="12" l="1"/>
  <c r="M31"/>
  <c r="M32"/>
  <c r="M33"/>
  <c r="M34"/>
  <c r="M35"/>
  <c r="M36"/>
  <c r="M37"/>
  <c r="M38"/>
  <c r="M39"/>
  <c r="M40"/>
  <c r="M41"/>
  <c r="M42"/>
  <c r="M43"/>
  <c r="M44"/>
  <c r="M45"/>
  <c r="M46"/>
  <c r="M29"/>
  <c r="B43" i="19" l="1"/>
  <c r="S49" i="12" l="1"/>
  <c r="S50"/>
  <c r="S51"/>
  <c r="S52"/>
  <c r="S53"/>
  <c r="S54"/>
  <c r="S55"/>
  <c r="S56"/>
  <c r="S57"/>
  <c r="S58"/>
  <c r="S59"/>
  <c r="S60"/>
  <c r="S61"/>
  <c r="S62"/>
  <c r="S63"/>
  <c r="S64"/>
  <c r="S37" l="1"/>
  <c r="S38"/>
  <c r="S39"/>
  <c r="S40"/>
  <c r="S41"/>
  <c r="S43"/>
  <c r="S45"/>
  <c r="S46"/>
  <c r="M47"/>
  <c r="S47" s="1"/>
  <c r="M48"/>
  <c r="S48" s="1"/>
  <c r="M27"/>
  <c r="S27" s="1"/>
  <c r="M28"/>
  <c r="S28" s="1"/>
  <c r="S29"/>
  <c r="S30"/>
  <c r="S32"/>
  <c r="S33"/>
  <c r="D9" i="20" l="1"/>
  <c r="D10"/>
  <c r="D11"/>
  <c r="D12"/>
  <c r="D13"/>
  <c r="D14"/>
  <c r="D15"/>
  <c r="D16"/>
  <c r="D17"/>
  <c r="D18"/>
  <c r="D19"/>
  <c r="D20"/>
  <c r="D21"/>
  <c r="D22"/>
  <c r="D23"/>
  <c r="D24"/>
  <c r="D25"/>
  <c r="C14" i="25" l="1"/>
  <c r="C11"/>
  <c r="N48" i="12" l="1"/>
  <c r="N47"/>
  <c r="B47"/>
  <c r="C47" s="1"/>
  <c r="B48"/>
  <c r="C48" s="1"/>
  <c r="B49"/>
  <c r="C49" s="1"/>
  <c r="B50"/>
  <c r="C50" s="1"/>
  <c r="B51"/>
  <c r="C51" s="1"/>
  <c r="B52"/>
  <c r="C52" s="1"/>
  <c r="B53"/>
  <c r="C53" s="1"/>
  <c r="B54"/>
  <c r="C54" s="1"/>
  <c r="B55"/>
  <c r="C55" s="1"/>
  <c r="B56"/>
  <c r="C56" s="1"/>
  <c r="B57"/>
  <c r="C57" s="1"/>
  <c r="B58"/>
  <c r="C58" s="1"/>
  <c r="B59"/>
  <c r="C59" s="1"/>
  <c r="B60"/>
  <c r="C60" s="1"/>
  <c r="B61"/>
  <c r="C61" s="1"/>
  <c r="B62"/>
  <c r="C62" s="1"/>
  <c r="B63"/>
  <c r="C63" s="1"/>
  <c r="B64"/>
  <c r="C64" s="1"/>
  <c r="I64"/>
  <c r="I63"/>
  <c r="I62"/>
  <c r="I61"/>
  <c r="I60"/>
  <c r="I59"/>
  <c r="I58"/>
  <c r="I57"/>
  <c r="I56"/>
  <c r="I55"/>
  <c r="I54"/>
  <c r="I53"/>
  <c r="I52"/>
  <c r="I51"/>
  <c r="I50"/>
  <c r="I49"/>
  <c r="I48"/>
  <c r="I47"/>
  <c r="B46"/>
  <c r="C46" s="1"/>
  <c r="A46" s="1"/>
  <c r="I29"/>
  <c r="I30"/>
  <c r="I31"/>
  <c r="I32"/>
  <c r="I33"/>
  <c r="I34"/>
  <c r="I35"/>
  <c r="I36"/>
  <c r="I37"/>
  <c r="I38"/>
  <c r="I39"/>
  <c r="I40"/>
  <c r="I41"/>
  <c r="I42"/>
  <c r="I43"/>
  <c r="I44"/>
  <c r="I45"/>
  <c r="I46"/>
  <c r="M11"/>
  <c r="S11" s="1"/>
  <c r="N30"/>
  <c r="N31"/>
  <c r="N32"/>
  <c r="N33"/>
  <c r="N34"/>
  <c r="N35"/>
  <c r="N36"/>
  <c r="N37"/>
  <c r="N38"/>
  <c r="N39"/>
  <c r="N40"/>
  <c r="N41"/>
  <c r="N42"/>
  <c r="N43"/>
  <c r="N44"/>
  <c r="N45"/>
  <c r="N46"/>
  <c r="N29"/>
  <c r="B29"/>
  <c r="C29" s="1"/>
  <c r="B30"/>
  <c r="C30" s="1"/>
  <c r="B31"/>
  <c r="C31" s="1"/>
  <c r="B32"/>
  <c r="C32" s="1"/>
  <c r="B33"/>
  <c r="C33" s="1"/>
  <c r="B34"/>
  <c r="C34" s="1"/>
  <c r="B35"/>
  <c r="C35" s="1"/>
  <c r="B36"/>
  <c r="C36" s="1"/>
  <c r="B37"/>
  <c r="C37" s="1"/>
  <c r="B38"/>
  <c r="C38" s="1"/>
  <c r="B39"/>
  <c r="C39" s="1"/>
  <c r="B40"/>
  <c r="C40" s="1"/>
  <c r="B41"/>
  <c r="C41" s="1"/>
  <c r="B42"/>
  <c r="C42" s="1"/>
  <c r="B43"/>
  <c r="C43" s="1"/>
  <c r="B44"/>
  <c r="C44" s="1"/>
  <c r="B45"/>
  <c r="C45" s="1"/>
  <c r="M12"/>
  <c r="S12" s="1"/>
  <c r="M13"/>
  <c r="M14"/>
  <c r="S14" s="1"/>
  <c r="M15"/>
  <c r="S15" s="1"/>
  <c r="M16"/>
  <c r="M17"/>
  <c r="M18"/>
  <c r="M19"/>
  <c r="S19" s="1"/>
  <c r="M20"/>
  <c r="S20" s="1"/>
  <c r="M21"/>
  <c r="S21" s="1"/>
  <c r="M22"/>
  <c r="S22" s="1"/>
  <c r="M23"/>
  <c r="S23" s="1"/>
  <c r="M24"/>
  <c r="M25"/>
  <c r="S25" s="1"/>
  <c r="M26"/>
  <c r="C9" i="19"/>
  <c r="N27" i="12" l="1"/>
  <c r="N19"/>
  <c r="N24"/>
  <c r="N16"/>
  <c r="N11"/>
  <c r="N25"/>
  <c r="N21"/>
  <c r="N17"/>
  <c r="N13"/>
  <c r="N23"/>
  <c r="N15"/>
  <c r="N28"/>
  <c r="N20"/>
  <c r="N26"/>
  <c r="N22"/>
  <c r="N18"/>
  <c r="N14"/>
  <c r="N12"/>
  <c r="D63"/>
  <c r="A63"/>
  <c r="D59"/>
  <c r="A59"/>
  <c r="D55"/>
  <c r="A55"/>
  <c r="D51"/>
  <c r="A51"/>
  <c r="D47"/>
  <c r="A47"/>
  <c r="D64"/>
  <c r="A64"/>
  <c r="D60"/>
  <c r="A60"/>
  <c r="D56"/>
  <c r="A56"/>
  <c r="D52"/>
  <c r="A52"/>
  <c r="D48"/>
  <c r="A48"/>
  <c r="D61"/>
  <c r="A61"/>
  <c r="D57"/>
  <c r="A57"/>
  <c r="D53"/>
  <c r="A53"/>
  <c r="D49"/>
  <c r="A49"/>
  <c r="D62"/>
  <c r="A62"/>
  <c r="D58"/>
  <c r="A58"/>
  <c r="D54"/>
  <c r="A54"/>
  <c r="D50"/>
  <c r="A50"/>
  <c r="D46"/>
  <c r="A45"/>
  <c r="D45"/>
  <c r="A41"/>
  <c r="D41"/>
  <c r="A37"/>
  <c r="D37"/>
  <c r="A33"/>
  <c r="D33"/>
  <c r="A29"/>
  <c r="D29"/>
  <c r="A42"/>
  <c r="D42"/>
  <c r="A38"/>
  <c r="D38"/>
  <c r="A34"/>
  <c r="D34"/>
  <c r="A30"/>
  <c r="D30"/>
  <c r="A43"/>
  <c r="D43"/>
  <c r="A39"/>
  <c r="D39"/>
  <c r="A35"/>
  <c r="D35"/>
  <c r="A31"/>
  <c r="D31"/>
  <c r="A44"/>
  <c r="D44"/>
  <c r="A40"/>
  <c r="D40"/>
  <c r="A36"/>
  <c r="D36"/>
  <c r="A32"/>
  <c r="D32"/>
  <c r="D9" i="19"/>
  <c r="D8"/>
  <c r="B4" i="22" l="1"/>
  <c r="B5"/>
  <c r="B6"/>
  <c r="B7"/>
  <c r="B8"/>
  <c r="B9"/>
  <c r="B10"/>
  <c r="B11"/>
  <c r="B12"/>
  <c r="B13"/>
  <c r="B14"/>
  <c r="B15"/>
  <c r="B16"/>
  <c r="B17"/>
  <c r="B18"/>
  <c r="B19"/>
  <c r="B20"/>
  <c r="B3"/>
  <c r="E11" i="19"/>
  <c r="C4" i="22"/>
  <c r="C5"/>
  <c r="C6"/>
  <c r="C7"/>
  <c r="C8"/>
  <c r="C9"/>
  <c r="C10"/>
  <c r="C11"/>
  <c r="C12"/>
  <c r="C13"/>
  <c r="C14"/>
  <c r="C15"/>
  <c r="C16"/>
  <c r="C17"/>
  <c r="C18"/>
  <c r="C19"/>
  <c r="C20"/>
  <c r="C3"/>
  <c r="AD2"/>
  <c r="AC2"/>
  <c r="AB2"/>
  <c r="AA2"/>
  <c r="Z2"/>
  <c r="Y2"/>
  <c r="X2"/>
  <c r="W2"/>
  <c r="V2"/>
  <c r="U2"/>
  <c r="T2"/>
  <c r="S2"/>
  <c r="R2"/>
  <c r="Q2"/>
  <c r="P2"/>
  <c r="O2"/>
  <c r="N2"/>
  <c r="M2"/>
  <c r="L2"/>
  <c r="K2"/>
  <c r="B2" i="20"/>
  <c r="Y122" i="19"/>
  <c r="Y121"/>
  <c r="D121"/>
  <c r="C58"/>
  <c r="C53"/>
  <c r="C52"/>
  <c r="C77" s="1"/>
  <c r="C51"/>
  <c r="C76" s="1"/>
  <c r="C50"/>
  <c r="C75" s="1"/>
  <c r="I17" i="22" s="1"/>
  <c r="C49" i="19"/>
  <c r="C74" s="1"/>
  <c r="C48"/>
  <c r="C73" s="1"/>
  <c r="C47"/>
  <c r="C72" s="1"/>
  <c r="C46"/>
  <c r="C71" s="1"/>
  <c r="I13" i="22" s="1"/>
  <c r="C45" i="19"/>
  <c r="C70" s="1"/>
  <c r="I12" i="22" s="1"/>
  <c r="C44" i="19"/>
  <c r="C69" s="1"/>
  <c r="I11" i="22" s="1"/>
  <c r="C43" i="19"/>
  <c r="C68" s="1"/>
  <c r="C42"/>
  <c r="C67" s="1"/>
  <c r="I9" i="22" s="1"/>
  <c r="C41" i="19"/>
  <c r="C66" s="1"/>
  <c r="C40"/>
  <c r="C65" s="1"/>
  <c r="C39"/>
  <c r="C64" s="1"/>
  <c r="C38"/>
  <c r="C63" s="1"/>
  <c r="C37"/>
  <c r="C62" s="1"/>
  <c r="C36"/>
  <c r="C61" s="1"/>
  <c r="I3" i="22" s="1"/>
  <c r="C35" i="19"/>
  <c r="G10"/>
  <c r="H10"/>
  <c r="I10"/>
  <c r="J10"/>
  <c r="K10"/>
  <c r="L10"/>
  <c r="M10"/>
  <c r="N10"/>
  <c r="O10"/>
  <c r="P10"/>
  <c r="Q10"/>
  <c r="R10"/>
  <c r="S10"/>
  <c r="T10"/>
  <c r="U10"/>
  <c r="V10"/>
  <c r="W10"/>
  <c r="X10"/>
  <c r="F10"/>
  <c r="C78"/>
  <c r="I20" i="22" s="1"/>
  <c r="I12" i="12"/>
  <c r="I13"/>
  <c r="I14"/>
  <c r="I15"/>
  <c r="I16"/>
  <c r="I17"/>
  <c r="I18"/>
  <c r="I19"/>
  <c r="I20"/>
  <c r="I21"/>
  <c r="I22"/>
  <c r="I23"/>
  <c r="I24"/>
  <c r="I25"/>
  <c r="I26"/>
  <c r="I27"/>
  <c r="I28"/>
  <c r="I11"/>
  <c r="D8" i="20" s="1"/>
  <c r="B12" i="12"/>
  <c r="C12" s="1"/>
  <c r="B13"/>
  <c r="C13" s="1"/>
  <c r="D13" s="1"/>
  <c r="B10" i="20" s="1"/>
  <c r="B14" i="12"/>
  <c r="C14" s="1"/>
  <c r="D14" s="1"/>
  <c r="B11" i="20" s="1"/>
  <c r="B15" i="12"/>
  <c r="C15" s="1"/>
  <c r="B16"/>
  <c r="C16" s="1"/>
  <c r="B17"/>
  <c r="C17" s="1"/>
  <c r="D17" s="1"/>
  <c r="B14" i="20" s="1"/>
  <c r="B18" i="12"/>
  <c r="C18" s="1"/>
  <c r="A18" s="1"/>
  <c r="A15" i="20" s="1"/>
  <c r="B19" i="12"/>
  <c r="C19" s="1"/>
  <c r="B20"/>
  <c r="C20" s="1"/>
  <c r="B21"/>
  <c r="C21" s="1"/>
  <c r="D21" s="1"/>
  <c r="B18" i="20" s="1"/>
  <c r="B22" i="12"/>
  <c r="C22" s="1"/>
  <c r="B23"/>
  <c r="C23" s="1"/>
  <c r="B24"/>
  <c r="C24" s="1"/>
  <c r="B25"/>
  <c r="C25" s="1"/>
  <c r="D25" s="1"/>
  <c r="B22" i="20" s="1"/>
  <c r="B26" i="12"/>
  <c r="B27"/>
  <c r="C27" s="1"/>
  <c r="B28"/>
  <c r="C28" s="1"/>
  <c r="B11"/>
  <c r="C11" s="1"/>
  <c r="C26"/>
  <c r="A26" s="1"/>
  <c r="A23" i="20" s="1"/>
  <c r="I6" i="22" l="1"/>
  <c r="D64" i="19"/>
  <c r="J6" i="22" s="1"/>
  <c r="F6" s="1"/>
  <c r="D69" i="19"/>
  <c r="A69" s="1"/>
  <c r="A17" i="12"/>
  <c r="A14" i="20" s="1"/>
  <c r="D22" i="12"/>
  <c r="B19" i="20" s="1"/>
  <c r="A22" i="12"/>
  <c r="A19" i="20" s="1"/>
  <c r="A14" i="12"/>
  <c r="A11" i="20" s="1"/>
  <c r="D26" i="12"/>
  <c r="B23" i="20" s="1"/>
  <c r="D18" i="12"/>
  <c r="B15" i="20" s="1"/>
  <c r="A21" i="12"/>
  <c r="A18" i="20" s="1"/>
  <c r="D11" i="12"/>
  <c r="B8" i="20" s="1"/>
  <c r="A11" i="12"/>
  <c r="A8" i="20" s="1"/>
  <c r="D27" i="12"/>
  <c r="B24" i="20" s="1"/>
  <c r="A27" i="12"/>
  <c r="A24" i="20" s="1"/>
  <c r="A23" i="12"/>
  <c r="A20" i="20" s="1"/>
  <c r="D23" i="12"/>
  <c r="B20" i="20" s="1"/>
  <c r="D19" i="12"/>
  <c r="B16" i="20" s="1"/>
  <c r="A19" i="12"/>
  <c r="A16" i="20" s="1"/>
  <c r="D15" i="12"/>
  <c r="B12" i="20" s="1"/>
  <c r="A15" i="12"/>
  <c r="A12" i="20" s="1"/>
  <c r="A28" i="12"/>
  <c r="A25" i="20" s="1"/>
  <c r="D28" i="12"/>
  <c r="B25" i="20" s="1"/>
  <c r="D24" i="12"/>
  <c r="B21" i="20" s="1"/>
  <c r="A24" i="12"/>
  <c r="A21" i="20" s="1"/>
  <c r="A20" i="12"/>
  <c r="A17" i="20" s="1"/>
  <c r="D20" i="12"/>
  <c r="B17" i="20" s="1"/>
  <c r="A16" i="12"/>
  <c r="A13" i="20" s="1"/>
  <c r="D16" i="12"/>
  <c r="B13" i="20" s="1"/>
  <c r="A12" i="12"/>
  <c r="A9" i="20" s="1"/>
  <c r="D12" i="12"/>
  <c r="B9" i="20" s="1"/>
  <c r="A25" i="12"/>
  <c r="A22" i="20" s="1"/>
  <c r="A13" i="12"/>
  <c r="A10" i="20" s="1"/>
  <c r="B69" i="19"/>
  <c r="D67"/>
  <c r="B67" s="1"/>
  <c r="I14" i="22"/>
  <c r="D72" i="19"/>
  <c r="I16" i="22"/>
  <c r="D74" i="19"/>
  <c r="I5" i="22"/>
  <c r="D63" i="19"/>
  <c r="I15" i="22"/>
  <c r="D73" i="19"/>
  <c r="I19" i="22"/>
  <c r="D77" i="19"/>
  <c r="I4" i="22"/>
  <c r="D62" i="19"/>
  <c r="I8" i="22"/>
  <c r="D66" i="19"/>
  <c r="I10" i="22"/>
  <c r="D68" i="19"/>
  <c r="I18" i="22"/>
  <c r="D76" i="19"/>
  <c r="I7" i="22"/>
  <c r="D65" i="19"/>
  <c r="D75"/>
  <c r="D61"/>
  <c r="D70"/>
  <c r="D78"/>
  <c r="D71"/>
  <c r="E59"/>
  <c r="E84" s="1"/>
  <c r="E121" s="1"/>
  <c r="E60"/>
  <c r="E85"/>
  <c r="E122"/>
  <c r="E34"/>
  <c r="F11"/>
  <c r="E12"/>
  <c r="J11" i="22" l="1"/>
  <c r="BC11" s="1"/>
  <c r="AY6"/>
  <c r="J9"/>
  <c r="A67" i="19"/>
  <c r="G9" i="22" s="1"/>
  <c r="AT6"/>
  <c r="A64" i="19"/>
  <c r="G6" i="22" s="1"/>
  <c r="B64" i="19"/>
  <c r="H6" i="22" s="1"/>
  <c r="BA6"/>
  <c r="AR6"/>
  <c r="AW6"/>
  <c r="BC6"/>
  <c r="AM6"/>
  <c r="AU6"/>
  <c r="BB6"/>
  <c r="AV6"/>
  <c r="AI6"/>
  <c r="AL6"/>
  <c r="AJ6"/>
  <c r="AZ6"/>
  <c r="AF6"/>
  <c r="AO6"/>
  <c r="AN6"/>
  <c r="AX6"/>
  <c r="AP6"/>
  <c r="AH6"/>
  <c r="AS6"/>
  <c r="AK6"/>
  <c r="AQ6"/>
  <c r="H9"/>
  <c r="AG6"/>
  <c r="BD6"/>
  <c r="B75" i="19"/>
  <c r="J17" i="22"/>
  <c r="A75" i="19"/>
  <c r="AV11" i="22"/>
  <c r="B61" i="19"/>
  <c r="J3" i="22"/>
  <c r="A61" i="19"/>
  <c r="A70"/>
  <c r="J12" i="22"/>
  <c r="B70" i="19"/>
  <c r="A68"/>
  <c r="J10" i="22"/>
  <c r="B68" i="19"/>
  <c r="A62"/>
  <c r="B62"/>
  <c r="J4" i="22"/>
  <c r="B77" i="19"/>
  <c r="J19" i="22"/>
  <c r="A77" i="19"/>
  <c r="J5" i="22"/>
  <c r="A63" i="19"/>
  <c r="B63"/>
  <c r="B74"/>
  <c r="A74"/>
  <c r="J16" i="22"/>
  <c r="AG11"/>
  <c r="J13"/>
  <c r="B71" i="19"/>
  <c r="A71"/>
  <c r="J7" i="22"/>
  <c r="B65" i="19"/>
  <c r="A65"/>
  <c r="B76"/>
  <c r="J18" i="22"/>
  <c r="A76" i="19"/>
  <c r="J8" i="22"/>
  <c r="A66" i="19"/>
  <c r="B66"/>
  <c r="A73"/>
  <c r="B73"/>
  <c r="J15" i="22"/>
  <c r="B72" i="19"/>
  <c r="J14" i="22"/>
  <c r="A72" i="19"/>
  <c r="A78"/>
  <c r="J20" i="22"/>
  <c r="B78" i="19"/>
  <c r="AX9" i="22"/>
  <c r="BD9"/>
  <c r="AH9"/>
  <c r="AJ9"/>
  <c r="AS9"/>
  <c r="F9"/>
  <c r="AI9"/>
  <c r="AQ9"/>
  <c r="AG9"/>
  <c r="AP9"/>
  <c r="AU9"/>
  <c r="BB9"/>
  <c r="AK9"/>
  <c r="AF9"/>
  <c r="AR9"/>
  <c r="AV9"/>
  <c r="AW9"/>
  <c r="AM9"/>
  <c r="AL9"/>
  <c r="AT9"/>
  <c r="BC9"/>
  <c r="AY9"/>
  <c r="AZ9"/>
  <c r="AN9"/>
  <c r="AO9"/>
  <c r="BA9"/>
  <c r="F11"/>
  <c r="F34" i="19"/>
  <c r="F12"/>
  <c r="F85"/>
  <c r="F122"/>
  <c r="G11"/>
  <c r="F59"/>
  <c r="F84" s="1"/>
  <c r="F121" s="1"/>
  <c r="F60"/>
  <c r="AI11" i="22" l="1"/>
  <c r="AT11"/>
  <c r="G11"/>
  <c r="AF11"/>
  <c r="AZ11"/>
  <c r="AN11"/>
  <c r="H11"/>
  <c r="AS11"/>
  <c r="AP11"/>
  <c r="AY11"/>
  <c r="AK11"/>
  <c r="AH11"/>
  <c r="AR11"/>
  <c r="BD11"/>
  <c r="BA11"/>
  <c r="AQ11"/>
  <c r="AJ11"/>
  <c r="BB11"/>
  <c r="AX11"/>
  <c r="AU11"/>
  <c r="AW11"/>
  <c r="AM11"/>
  <c r="AL11"/>
  <c r="AO11"/>
  <c r="H10"/>
  <c r="H16"/>
  <c r="H19"/>
  <c r="G15"/>
  <c r="H13"/>
  <c r="AI18"/>
  <c r="AX18"/>
  <c r="AH18"/>
  <c r="AM18"/>
  <c r="AU18"/>
  <c r="AG18"/>
  <c r="AQ18"/>
  <c r="BC18"/>
  <c r="AT18"/>
  <c r="AO18"/>
  <c r="AY18"/>
  <c r="AR18"/>
  <c r="AP18"/>
  <c r="BA18"/>
  <c r="AW18"/>
  <c r="AK18"/>
  <c r="BB18"/>
  <c r="AJ18"/>
  <c r="AL18"/>
  <c r="G18"/>
  <c r="H18"/>
  <c r="AN18"/>
  <c r="AF18"/>
  <c r="AV18"/>
  <c r="AZ18"/>
  <c r="BD18"/>
  <c r="F18"/>
  <c r="AS18"/>
  <c r="AY3"/>
  <c r="AK3"/>
  <c r="AM3"/>
  <c r="AG3"/>
  <c r="AJ3"/>
  <c r="AR3"/>
  <c r="AL3"/>
  <c r="BD3"/>
  <c r="AU3"/>
  <c r="F3"/>
  <c r="AO3"/>
  <c r="AP3"/>
  <c r="BC3"/>
  <c r="AV3"/>
  <c r="AX3"/>
  <c r="AS3"/>
  <c r="AI3"/>
  <c r="AW3"/>
  <c r="AN3"/>
  <c r="AQ3"/>
  <c r="AF3"/>
  <c r="AZ3"/>
  <c r="BA3"/>
  <c r="AT3"/>
  <c r="AH3"/>
  <c r="BB3"/>
  <c r="H3"/>
  <c r="AR19"/>
  <c r="AQ19"/>
  <c r="AZ19"/>
  <c r="BB19"/>
  <c r="AP19"/>
  <c r="BC19"/>
  <c r="AW19"/>
  <c r="AG19"/>
  <c r="AU19"/>
  <c r="AN19"/>
  <c r="AM19"/>
  <c r="AH19"/>
  <c r="AT19"/>
  <c r="AY19"/>
  <c r="AX19"/>
  <c r="F19"/>
  <c r="AV19"/>
  <c r="BA19"/>
  <c r="AS19"/>
  <c r="AK19"/>
  <c r="AI19"/>
  <c r="BD19"/>
  <c r="AF19"/>
  <c r="AJ19"/>
  <c r="AL19"/>
  <c r="AO19"/>
  <c r="BA13"/>
  <c r="BC13"/>
  <c r="AT13"/>
  <c r="F13"/>
  <c r="AM13"/>
  <c r="AY13"/>
  <c r="AJ13"/>
  <c r="AL13"/>
  <c r="AQ13"/>
  <c r="AV13"/>
  <c r="AU13"/>
  <c r="AF13"/>
  <c r="AX13"/>
  <c r="AO13"/>
  <c r="AR13"/>
  <c r="BD13"/>
  <c r="G13"/>
  <c r="AS13"/>
  <c r="AW13"/>
  <c r="AP13"/>
  <c r="AK13"/>
  <c r="AG13"/>
  <c r="BB13"/>
  <c r="AI13"/>
  <c r="AH13"/>
  <c r="AZ13"/>
  <c r="AN13"/>
  <c r="AP16"/>
  <c r="AF16"/>
  <c r="F16"/>
  <c r="BB16"/>
  <c r="AN16"/>
  <c r="AT16"/>
  <c r="AX16"/>
  <c r="AO16"/>
  <c r="AQ16"/>
  <c r="AL16"/>
  <c r="AJ16"/>
  <c r="AS16"/>
  <c r="AR16"/>
  <c r="BA16"/>
  <c r="AM16"/>
  <c r="AU16"/>
  <c r="AH16"/>
  <c r="BD16"/>
  <c r="AI16"/>
  <c r="AY16"/>
  <c r="AW16"/>
  <c r="BC16"/>
  <c r="AV16"/>
  <c r="AK16"/>
  <c r="AZ16"/>
  <c r="AG16"/>
  <c r="AW5"/>
  <c r="AL5"/>
  <c r="AU5"/>
  <c r="AT5"/>
  <c r="AG5"/>
  <c r="AS5"/>
  <c r="BC5"/>
  <c r="AH5"/>
  <c r="F5"/>
  <c r="AF5"/>
  <c r="AI5"/>
  <c r="AR5"/>
  <c r="AO5"/>
  <c r="AZ5"/>
  <c r="AJ5"/>
  <c r="AM5"/>
  <c r="H5"/>
  <c r="AV5"/>
  <c r="BA5"/>
  <c r="AY5"/>
  <c r="AP5"/>
  <c r="AK5"/>
  <c r="AX5"/>
  <c r="AN5"/>
  <c r="BD5"/>
  <c r="BB5"/>
  <c r="AQ5"/>
  <c r="G5"/>
  <c r="AY4"/>
  <c r="AJ4"/>
  <c r="AQ4"/>
  <c r="AT4"/>
  <c r="AR4"/>
  <c r="BA4"/>
  <c r="AI4"/>
  <c r="AN4"/>
  <c r="AH4"/>
  <c r="AW4"/>
  <c r="F4"/>
  <c r="AU4"/>
  <c r="AS4"/>
  <c r="H4"/>
  <c r="BB4"/>
  <c r="AP4"/>
  <c r="AG4"/>
  <c r="AO4"/>
  <c r="AM4"/>
  <c r="BC4"/>
  <c r="G4"/>
  <c r="AL4"/>
  <c r="AZ4"/>
  <c r="BD4"/>
  <c r="AX4"/>
  <c r="AV4"/>
  <c r="AF4"/>
  <c r="AK4"/>
  <c r="AN10"/>
  <c r="AH10"/>
  <c r="AG10"/>
  <c r="AT10"/>
  <c r="AX10"/>
  <c r="AI10"/>
  <c r="BD10"/>
  <c r="AL10"/>
  <c r="AM10"/>
  <c r="AZ10"/>
  <c r="AF10"/>
  <c r="AY10"/>
  <c r="AQ10"/>
  <c r="AJ10"/>
  <c r="AU10"/>
  <c r="AR10"/>
  <c r="AV10"/>
  <c r="AK10"/>
  <c r="AS10"/>
  <c r="AW10"/>
  <c r="AO10"/>
  <c r="BB10"/>
  <c r="BA10"/>
  <c r="G10"/>
  <c r="AP10"/>
  <c r="BC10"/>
  <c r="F10"/>
  <c r="AV17"/>
  <c r="AP17"/>
  <c r="AR17"/>
  <c r="AF17"/>
  <c r="BA17"/>
  <c r="AY17"/>
  <c r="AW17"/>
  <c r="BB17"/>
  <c r="AL17"/>
  <c r="BC17"/>
  <c r="AS17"/>
  <c r="F17"/>
  <c r="AT17"/>
  <c r="AQ17"/>
  <c r="AG17"/>
  <c r="AM17"/>
  <c r="AO17"/>
  <c r="AJ17"/>
  <c r="AI17"/>
  <c r="AK17"/>
  <c r="AZ17"/>
  <c r="AN17"/>
  <c r="AX17"/>
  <c r="AU17"/>
  <c r="H17"/>
  <c r="BD17"/>
  <c r="AH17"/>
  <c r="G17"/>
  <c r="AR20"/>
  <c r="AY20"/>
  <c r="AG20"/>
  <c r="AO20"/>
  <c r="AF20"/>
  <c r="AJ20"/>
  <c r="AZ20"/>
  <c r="AV20"/>
  <c r="G20"/>
  <c r="H20"/>
  <c r="AH20"/>
  <c r="F20"/>
  <c r="AW20"/>
  <c r="AN20"/>
  <c r="BB20"/>
  <c r="BD20"/>
  <c r="AQ20"/>
  <c r="AU20"/>
  <c r="AP20"/>
  <c r="AS20"/>
  <c r="AI20"/>
  <c r="AL20"/>
  <c r="AX20"/>
  <c r="AM20"/>
  <c r="AK20"/>
  <c r="AT20"/>
  <c r="BA20"/>
  <c r="BC20"/>
  <c r="AF7"/>
  <c r="AW7"/>
  <c r="AG7"/>
  <c r="AK7"/>
  <c r="AT7"/>
  <c r="AM7"/>
  <c r="BB7"/>
  <c r="AL7"/>
  <c r="BD7"/>
  <c r="F7"/>
  <c r="AR7"/>
  <c r="BC7"/>
  <c r="AY7"/>
  <c r="AX7"/>
  <c r="AU7"/>
  <c r="AH7"/>
  <c r="AN7"/>
  <c r="AS7"/>
  <c r="H7"/>
  <c r="G7"/>
  <c r="AO7"/>
  <c r="BA7"/>
  <c r="AZ7"/>
  <c r="AP7"/>
  <c r="AJ7"/>
  <c r="AQ7"/>
  <c r="AV7"/>
  <c r="AI7"/>
  <c r="G14"/>
  <c r="AU14"/>
  <c r="AG14"/>
  <c r="AO14"/>
  <c r="F14"/>
  <c r="AW14"/>
  <c r="AK14"/>
  <c r="BA14"/>
  <c r="AF14"/>
  <c r="AY14"/>
  <c r="AZ14"/>
  <c r="BB14"/>
  <c r="AS14"/>
  <c r="H14"/>
  <c r="AL14"/>
  <c r="AP14"/>
  <c r="AX14"/>
  <c r="BD14"/>
  <c r="AQ14"/>
  <c r="AV14"/>
  <c r="AN14"/>
  <c r="AT14"/>
  <c r="AM14"/>
  <c r="AI14"/>
  <c r="AR14"/>
  <c r="AH14"/>
  <c r="AJ14"/>
  <c r="BC14"/>
  <c r="AX15"/>
  <c r="AS15"/>
  <c r="AH15"/>
  <c r="AJ15"/>
  <c r="AO15"/>
  <c r="AG15"/>
  <c r="AZ15"/>
  <c r="AW15"/>
  <c r="AF15"/>
  <c r="AN15"/>
  <c r="BB15"/>
  <c r="F15"/>
  <c r="BC15"/>
  <c r="AT15"/>
  <c r="AK15"/>
  <c r="AM15"/>
  <c r="AY15"/>
  <c r="AI15"/>
  <c r="AU15"/>
  <c r="AP15"/>
  <c r="AL15"/>
  <c r="AV15"/>
  <c r="BD15"/>
  <c r="AQ15"/>
  <c r="AR15"/>
  <c r="BA15"/>
  <c r="H15"/>
  <c r="AL8"/>
  <c r="BA8"/>
  <c r="AI8"/>
  <c r="AH8"/>
  <c r="AJ8"/>
  <c r="AX8"/>
  <c r="BC8"/>
  <c r="AT8"/>
  <c r="AN8"/>
  <c r="AM8"/>
  <c r="AU8"/>
  <c r="AG8"/>
  <c r="H8"/>
  <c r="AP8"/>
  <c r="BD8"/>
  <c r="F8"/>
  <c r="AW8"/>
  <c r="AF8"/>
  <c r="AR8"/>
  <c r="BB8"/>
  <c r="AZ8"/>
  <c r="AK8"/>
  <c r="AS8"/>
  <c r="AO8"/>
  <c r="AY8"/>
  <c r="AV8"/>
  <c r="AQ8"/>
  <c r="G8"/>
  <c r="AF12"/>
  <c r="AZ12"/>
  <c r="AH12"/>
  <c r="AO12"/>
  <c r="AR12"/>
  <c r="AS12"/>
  <c r="AG12"/>
  <c r="BB12"/>
  <c r="AT12"/>
  <c r="F12"/>
  <c r="BD12"/>
  <c r="BA12"/>
  <c r="AX12"/>
  <c r="AP12"/>
  <c r="AL12"/>
  <c r="G12"/>
  <c r="AI12"/>
  <c r="AJ12"/>
  <c r="AM12"/>
  <c r="BC12"/>
  <c r="H12"/>
  <c r="AU12"/>
  <c r="AY12"/>
  <c r="AV12"/>
  <c r="AW12"/>
  <c r="AQ12"/>
  <c r="AN12"/>
  <c r="AK12"/>
  <c r="G3"/>
  <c r="G16"/>
  <c r="G19"/>
  <c r="G34" i="19"/>
  <c r="H11"/>
  <c r="G85"/>
  <c r="G60"/>
  <c r="G59"/>
  <c r="G84" s="1"/>
  <c r="G121" s="1"/>
  <c r="G122"/>
  <c r="G12"/>
  <c r="H122" l="1"/>
  <c r="H60"/>
  <c r="H85"/>
  <c r="H34"/>
  <c r="H59"/>
  <c r="H84" s="1"/>
  <c r="H121" s="1"/>
  <c r="H12"/>
  <c r="I11"/>
  <c r="I60" l="1"/>
  <c r="I59"/>
  <c r="I84" s="1"/>
  <c r="I121" s="1"/>
  <c r="I12"/>
  <c r="I34"/>
  <c r="J11"/>
  <c r="I122"/>
  <c r="I85"/>
  <c r="J85" l="1"/>
  <c r="J60"/>
  <c r="J59"/>
  <c r="J84" s="1"/>
  <c r="J121" s="1"/>
  <c r="J12"/>
  <c r="J34"/>
  <c r="J122"/>
  <c r="K11"/>
  <c r="K85" l="1"/>
  <c r="K12"/>
  <c r="K122"/>
  <c r="K34"/>
  <c r="L11"/>
  <c r="K59"/>
  <c r="K84" s="1"/>
  <c r="K121" s="1"/>
  <c r="K60"/>
  <c r="L122" l="1"/>
  <c r="L85"/>
  <c r="L34"/>
  <c r="L12"/>
  <c r="M11"/>
  <c r="L59"/>
  <c r="L84" s="1"/>
  <c r="L121" s="1"/>
  <c r="L60"/>
  <c r="M59" l="1"/>
  <c r="M84" s="1"/>
  <c r="M121" s="1"/>
  <c r="N11"/>
  <c r="M122"/>
  <c r="M34"/>
  <c r="M12"/>
  <c r="M85"/>
  <c r="M60"/>
  <c r="N59" l="1"/>
  <c r="N84" s="1"/>
  <c r="N121" s="1"/>
  <c r="N60"/>
  <c r="O11"/>
  <c r="N122"/>
  <c r="N85"/>
  <c r="N34"/>
  <c r="N12"/>
  <c r="P11" l="1"/>
  <c r="O12"/>
  <c r="O122"/>
  <c r="O59"/>
  <c r="O84" s="1"/>
  <c r="O121" s="1"/>
  <c r="O34"/>
  <c r="O85"/>
  <c r="O60"/>
  <c r="P85" l="1"/>
  <c r="P60"/>
  <c r="P122"/>
  <c r="Q11"/>
  <c r="P34"/>
  <c r="P59"/>
  <c r="P84" s="1"/>
  <c r="P121" s="1"/>
  <c r="P12"/>
  <c r="Q122" l="1"/>
  <c r="Q60"/>
  <c r="Q85"/>
  <c r="Q59"/>
  <c r="Q84" s="1"/>
  <c r="Q121" s="1"/>
  <c r="Q12"/>
  <c r="R11"/>
  <c r="Q34"/>
  <c r="R34" l="1"/>
  <c r="R85"/>
  <c r="R60"/>
  <c r="R12"/>
  <c r="S11"/>
  <c r="R122"/>
  <c r="R59"/>
  <c r="R84" s="1"/>
  <c r="R121" s="1"/>
  <c r="S122" l="1"/>
  <c r="T11"/>
  <c r="S60"/>
  <c r="S34"/>
  <c r="S85"/>
  <c r="S59"/>
  <c r="S84" s="1"/>
  <c r="S121" s="1"/>
  <c r="S12"/>
  <c r="T85" l="1"/>
  <c r="T60"/>
  <c r="T122"/>
  <c r="T34"/>
  <c r="T12"/>
  <c r="T59"/>
  <c r="T84" s="1"/>
  <c r="T121" s="1"/>
  <c r="U11"/>
  <c r="U59" l="1"/>
  <c r="U84" s="1"/>
  <c r="U121" s="1"/>
  <c r="U85"/>
  <c r="U34"/>
  <c r="U60"/>
  <c r="V11"/>
  <c r="U122"/>
  <c r="U12"/>
  <c r="V60" l="1"/>
  <c r="W11"/>
  <c r="V122"/>
  <c r="V12"/>
  <c r="V85"/>
  <c r="V59"/>
  <c r="V84" s="1"/>
  <c r="V121" s="1"/>
  <c r="V34"/>
  <c r="W59" l="1"/>
  <c r="W84" s="1"/>
  <c r="W121" s="1"/>
  <c r="W34"/>
  <c r="W60"/>
  <c r="X11"/>
  <c r="W85"/>
  <c r="W122"/>
  <c r="W12"/>
  <c r="X59" l="1"/>
  <c r="X84" s="1"/>
  <c r="X121" s="1"/>
  <c r="X60"/>
  <c r="X34"/>
  <c r="X122"/>
  <c r="X85"/>
  <c r="X12"/>
  <c r="A9" l="1"/>
  <c r="A14" i="22"/>
  <c r="A5"/>
  <c r="A19"/>
  <c r="A20"/>
  <c r="A4"/>
  <c r="A3"/>
  <c r="E35" i="19"/>
  <c r="E159" s="1"/>
  <c r="D35"/>
  <c r="D159" s="1"/>
  <c r="A6" i="22"/>
  <c r="A18"/>
  <c r="A16"/>
  <c r="A9"/>
  <c r="A13"/>
  <c r="A7"/>
  <c r="A8"/>
  <c r="A17"/>
  <c r="A10"/>
  <c r="A11"/>
  <c r="A12"/>
  <c r="A15"/>
  <c r="F35" i="19"/>
  <c r="F159" s="1"/>
  <c r="G35"/>
  <c r="G159" s="1"/>
  <c r="H35"/>
  <c r="H159" s="1"/>
  <c r="I35"/>
  <c r="I159" s="1"/>
  <c r="J35"/>
  <c r="J159" s="1"/>
  <c r="K35"/>
  <c r="K159" s="1"/>
  <c r="L35"/>
  <c r="L159" s="1"/>
  <c r="M35"/>
  <c r="M159" s="1"/>
  <c r="N35"/>
  <c r="N159" s="1"/>
  <c r="O35"/>
  <c r="O159" s="1"/>
  <c r="P35"/>
  <c r="P159" s="1"/>
  <c r="Q35"/>
  <c r="Q159" s="1"/>
  <c r="R35"/>
  <c r="R159" s="1"/>
  <c r="S35"/>
  <c r="S159" s="1"/>
  <c r="T35"/>
  <c r="T159" s="1"/>
  <c r="U35"/>
  <c r="U159" s="1"/>
  <c r="V35"/>
  <c r="V159" s="1"/>
  <c r="W35"/>
  <c r="W159" s="1"/>
  <c r="X35"/>
  <c r="X159" s="1"/>
  <c r="E5" i="22" l="1"/>
  <c r="E13"/>
  <c r="E11"/>
  <c r="E20"/>
  <c r="E3"/>
  <c r="E6"/>
  <c r="E17"/>
  <c r="E7"/>
  <c r="E9"/>
  <c r="E8"/>
  <c r="E12"/>
  <c r="E15"/>
  <c r="E14"/>
  <c r="E16"/>
  <c r="E18"/>
  <c r="E10"/>
  <c r="E4"/>
  <c r="E19"/>
  <c r="P15" i="12" l="1"/>
  <c r="P22"/>
  <c r="P55"/>
  <c r="P48"/>
  <c r="P54"/>
  <c r="P59"/>
  <c r="P12"/>
  <c r="P37"/>
  <c r="P28"/>
  <c r="P20"/>
  <c r="P56"/>
  <c r="P16"/>
  <c r="P61"/>
  <c r="P44"/>
  <c r="P18"/>
  <c r="P29"/>
  <c r="P31"/>
  <c r="P49"/>
  <c r="P45"/>
  <c r="P23"/>
  <c r="P39"/>
  <c r="P30"/>
  <c r="P62"/>
  <c r="P34"/>
  <c r="P17"/>
  <c r="P36"/>
  <c r="P50"/>
  <c r="P51"/>
  <c r="P38"/>
  <c r="P32"/>
  <c r="P24"/>
  <c r="P21"/>
  <c r="P33"/>
  <c r="P40"/>
  <c r="P27"/>
  <c r="P35"/>
  <c r="P63"/>
  <c r="P25"/>
  <c r="P19"/>
  <c r="P58"/>
  <c r="P11"/>
  <c r="P41"/>
  <c r="P53"/>
  <c r="P14"/>
  <c r="P47"/>
  <c r="P13"/>
  <c r="P46"/>
  <c r="P60"/>
  <c r="P64"/>
  <c r="P42"/>
  <c r="P43"/>
  <c r="P52"/>
  <c r="P57"/>
  <c r="P26"/>
  <c r="K60" l="1"/>
  <c r="L60"/>
  <c r="J60"/>
  <c r="O60"/>
  <c r="J47"/>
  <c r="K47"/>
  <c r="L47"/>
  <c r="O47"/>
  <c r="L11"/>
  <c r="J11"/>
  <c r="O11"/>
  <c r="K11"/>
  <c r="B36" i="19" s="1"/>
  <c r="K63" i="12"/>
  <c r="J63"/>
  <c r="O63"/>
  <c r="L63"/>
  <c r="J38"/>
  <c r="L38"/>
  <c r="O38"/>
  <c r="K38"/>
  <c r="L17"/>
  <c r="J17"/>
  <c r="O17"/>
  <c r="K17"/>
  <c r="L39"/>
  <c r="J39"/>
  <c r="K39"/>
  <c r="O39"/>
  <c r="O31"/>
  <c r="K31"/>
  <c r="L31"/>
  <c r="S31" s="1"/>
  <c r="J31"/>
  <c r="L61"/>
  <c r="K61"/>
  <c r="O61"/>
  <c r="J61"/>
  <c r="J28"/>
  <c r="O28"/>
  <c r="K28"/>
  <c r="B53" i="19" s="1"/>
  <c r="L28" i="12"/>
  <c r="L54"/>
  <c r="K54"/>
  <c r="O54"/>
  <c r="J54"/>
  <c r="O15"/>
  <c r="K15"/>
  <c r="B40" i="19" s="1"/>
  <c r="L15" i="12"/>
  <c r="J15"/>
  <c r="K57"/>
  <c r="J57"/>
  <c r="L57"/>
  <c r="O57"/>
  <c r="J64"/>
  <c r="O64"/>
  <c r="K64"/>
  <c r="L64"/>
  <c r="J13"/>
  <c r="K13"/>
  <c r="L13"/>
  <c r="O13"/>
  <c r="O41"/>
  <c r="K41"/>
  <c r="L41"/>
  <c r="J41"/>
  <c r="J25"/>
  <c r="K25"/>
  <c r="B50" i="19" s="1"/>
  <c r="L25" i="12"/>
  <c r="O25"/>
  <c r="O40"/>
  <c r="L40"/>
  <c r="K40"/>
  <c r="J40"/>
  <c r="J32"/>
  <c r="K32"/>
  <c r="L32"/>
  <c r="O32"/>
  <c r="L36"/>
  <c r="S36" s="1"/>
  <c r="J36"/>
  <c r="O36"/>
  <c r="K36"/>
  <c r="O30"/>
  <c r="K30"/>
  <c r="J30"/>
  <c r="L30"/>
  <c r="O49"/>
  <c r="L49"/>
  <c r="K49"/>
  <c r="J49"/>
  <c r="J44"/>
  <c r="L44"/>
  <c r="S44" s="1"/>
  <c r="K44"/>
  <c r="O44"/>
  <c r="L20"/>
  <c r="K20"/>
  <c r="B45" i="19" s="1"/>
  <c r="O20" i="12"/>
  <c r="J20"/>
  <c r="K59"/>
  <c r="O59"/>
  <c r="J59"/>
  <c r="L59"/>
  <c r="O22"/>
  <c r="J22"/>
  <c r="K22"/>
  <c r="B47" i="19" s="1"/>
  <c r="L22" i="12"/>
  <c r="K33"/>
  <c r="O33"/>
  <c r="J33"/>
  <c r="L33"/>
  <c r="O26"/>
  <c r="J26"/>
  <c r="K26"/>
  <c r="L26"/>
  <c r="L42"/>
  <c r="S42" s="1"/>
  <c r="O42"/>
  <c r="J42"/>
  <c r="K42"/>
  <c r="K46"/>
  <c r="J46"/>
  <c r="L46"/>
  <c r="O46"/>
  <c r="L53"/>
  <c r="O53"/>
  <c r="J53"/>
  <c r="K53"/>
  <c r="J19"/>
  <c r="K19"/>
  <c r="B44" i="19" s="1"/>
  <c r="O19" i="12"/>
  <c r="L19"/>
  <c r="L27"/>
  <c r="K27"/>
  <c r="B52" i="19" s="1"/>
  <c r="O27" i="12"/>
  <c r="J27"/>
  <c r="L24"/>
  <c r="K24"/>
  <c r="O24"/>
  <c r="J24"/>
  <c r="J50"/>
  <c r="K50"/>
  <c r="O50"/>
  <c r="L50"/>
  <c r="O62"/>
  <c r="J62"/>
  <c r="K62"/>
  <c r="L62"/>
  <c r="K45"/>
  <c r="O45"/>
  <c r="L45"/>
  <c r="J45"/>
  <c r="K18"/>
  <c r="J18"/>
  <c r="O18"/>
  <c r="L18"/>
  <c r="O56"/>
  <c r="K56"/>
  <c r="J56"/>
  <c r="L56"/>
  <c r="K12"/>
  <c r="B37" i="19" s="1"/>
  <c r="O12" i="12"/>
  <c r="L12"/>
  <c r="J12"/>
  <c r="K55"/>
  <c r="L55"/>
  <c r="O55"/>
  <c r="J55"/>
  <c r="L52"/>
  <c r="K52"/>
  <c r="J52"/>
  <c r="O52"/>
  <c r="J43"/>
  <c r="O43"/>
  <c r="L43"/>
  <c r="K43"/>
  <c r="L14"/>
  <c r="K14"/>
  <c r="B39" i="19" s="1"/>
  <c r="O14" i="12"/>
  <c r="J14"/>
  <c r="O58"/>
  <c r="L58"/>
  <c r="J58"/>
  <c r="K58"/>
  <c r="O35"/>
  <c r="L35"/>
  <c r="S35" s="1"/>
  <c r="J35"/>
  <c r="K35"/>
  <c r="O21"/>
  <c r="J21"/>
  <c r="L21"/>
  <c r="K21"/>
  <c r="B46" i="19" s="1"/>
  <c r="O51" i="12"/>
  <c r="J51"/>
  <c r="L51"/>
  <c r="K51"/>
  <c r="L34"/>
  <c r="S34" s="1"/>
  <c r="K34"/>
  <c r="J34"/>
  <c r="O34"/>
  <c r="O23"/>
  <c r="L23"/>
  <c r="K23"/>
  <c r="B48" i="19" s="1"/>
  <c r="J23" i="12"/>
  <c r="L29"/>
  <c r="J29"/>
  <c r="K29"/>
  <c r="O29"/>
  <c r="O16"/>
  <c r="K16"/>
  <c r="L16"/>
  <c r="J16"/>
  <c r="O37"/>
  <c r="K37"/>
  <c r="J37"/>
  <c r="L37"/>
  <c r="L48"/>
  <c r="K48"/>
  <c r="O48"/>
  <c r="J48"/>
  <c r="S16" l="1"/>
  <c r="B41" i="19"/>
  <c r="S13" i="12"/>
  <c r="B38" i="19"/>
  <c r="S26" i="12"/>
  <c r="B51" i="19"/>
  <c r="S18" i="12"/>
  <c r="S24"/>
  <c r="B49" i="19"/>
  <c r="S17" i="12"/>
  <c r="B42" i="19"/>
  <c r="R37" i="12"/>
  <c r="Q37"/>
  <c r="Q12"/>
  <c r="R12"/>
  <c r="Q18"/>
  <c r="R18"/>
  <c r="Q50"/>
  <c r="R50"/>
  <c r="Q42"/>
  <c r="R42"/>
  <c r="R36"/>
  <c r="Q36"/>
  <c r="Q64"/>
  <c r="R64"/>
  <c r="Q39"/>
  <c r="R39"/>
  <c r="Q47"/>
  <c r="R47"/>
  <c r="Q29"/>
  <c r="R29"/>
  <c r="R34"/>
  <c r="Q34"/>
  <c r="Q62"/>
  <c r="R62"/>
  <c r="R24"/>
  <c r="Q24"/>
  <c r="R27"/>
  <c r="Q27"/>
  <c r="Q19"/>
  <c r="R19"/>
  <c r="Q20"/>
  <c r="R20"/>
  <c r="Q44"/>
  <c r="R44"/>
  <c r="Q40"/>
  <c r="R40"/>
  <c r="R25"/>
  <c r="Q25"/>
  <c r="R13"/>
  <c r="Q13"/>
  <c r="Q57"/>
  <c r="R57"/>
  <c r="Q15"/>
  <c r="R15"/>
  <c r="Q38"/>
  <c r="R38"/>
  <c r="R63"/>
  <c r="Q63"/>
  <c r="R48"/>
  <c r="Q48"/>
  <c r="R21"/>
  <c r="Q21"/>
  <c r="R16"/>
  <c r="Q16"/>
  <c r="Q51"/>
  <c r="R51"/>
  <c r="Q35"/>
  <c r="R35"/>
  <c r="R14"/>
  <c r="Q14"/>
  <c r="R43"/>
  <c r="Q43"/>
  <c r="R52"/>
  <c r="Q52"/>
  <c r="R56"/>
  <c r="Q56"/>
  <c r="R45"/>
  <c r="Q45"/>
  <c r="R53"/>
  <c r="Q53"/>
  <c r="Q46"/>
  <c r="R46"/>
  <c r="R26"/>
  <c r="Q26"/>
  <c r="Q22"/>
  <c r="R22"/>
  <c r="R59"/>
  <c r="Q59"/>
  <c r="Q32"/>
  <c r="R32"/>
  <c r="R41"/>
  <c r="Q41"/>
  <c r="R28"/>
  <c r="Q28"/>
  <c r="Q31"/>
  <c r="R31"/>
  <c r="R60"/>
  <c r="Q60"/>
  <c r="R23"/>
  <c r="Q23"/>
  <c r="R58"/>
  <c r="Q58"/>
  <c r="Q55"/>
  <c r="R55"/>
  <c r="Q33"/>
  <c r="R33"/>
  <c r="Q49"/>
  <c r="R49"/>
  <c r="Q30"/>
  <c r="R30"/>
  <c r="Q54"/>
  <c r="R54"/>
  <c r="Q61"/>
  <c r="R61"/>
  <c r="R17"/>
  <c r="Q17"/>
  <c r="Q11"/>
  <c r="R11"/>
  <c r="M22" i="19" l="1"/>
  <c r="M45" s="1"/>
  <c r="M70" s="1"/>
  <c r="S12" i="22" s="1"/>
  <c r="R15" i="19"/>
  <c r="R38" s="1"/>
  <c r="R63" s="1"/>
  <c r="V26"/>
  <c r="V49" s="1"/>
  <c r="V74" s="1"/>
  <c r="AB16" i="22" s="1"/>
  <c r="G25" i="19"/>
  <c r="G48" s="1"/>
  <c r="G73" s="1"/>
  <c r="W17"/>
  <c r="W40" s="1"/>
  <c r="W65" s="1"/>
  <c r="AC7" i="22" s="1"/>
  <c r="N19" i="19"/>
  <c r="N42" s="1"/>
  <c r="N67" s="1"/>
  <c r="T9" i="22" s="1"/>
  <c r="N22" i="19"/>
  <c r="N45" s="1"/>
  <c r="N70" s="1"/>
  <c r="T12" i="22" s="1"/>
  <c r="P13" i="19"/>
  <c r="J24"/>
  <c r="J47" s="1"/>
  <c r="J72" s="1"/>
  <c r="P14" i="22" s="1"/>
  <c r="J18" i="19"/>
  <c r="J41" s="1"/>
  <c r="J66" s="1"/>
  <c r="F18"/>
  <c r="F41" s="1"/>
  <c r="F66" s="1"/>
  <c r="F23"/>
  <c r="F46" s="1"/>
  <c r="F71" s="1"/>
  <c r="L13" i="22" s="1"/>
  <c r="Q13" i="19"/>
  <c r="G18"/>
  <c r="G41" s="1"/>
  <c r="G66" s="1"/>
  <c r="Q27"/>
  <c r="Q50" s="1"/>
  <c r="Q75" s="1"/>
  <c r="W17" i="22" s="1"/>
  <c r="U16" i="19"/>
  <c r="U39" s="1"/>
  <c r="U64" s="1"/>
  <c r="AA6" i="22" s="1"/>
  <c r="S20" i="19"/>
  <c r="S43" s="1"/>
  <c r="S68" s="1"/>
  <c r="Y10" i="22" s="1"/>
  <c r="H17" i="19"/>
  <c r="H40" s="1"/>
  <c r="H65" s="1"/>
  <c r="N7" i="22" s="1"/>
  <c r="P30" i="19"/>
  <c r="P53" s="1"/>
  <c r="P78" s="1"/>
  <c r="V20" i="22" s="1"/>
  <c r="S21" i="19"/>
  <c r="S44" s="1"/>
  <c r="S69" s="1"/>
  <c r="Y11" i="22" s="1"/>
  <c r="R19" i="19"/>
  <c r="R42" s="1"/>
  <c r="R67" s="1"/>
  <c r="X9" i="22" s="1"/>
  <c r="J21" i="19"/>
  <c r="J44" s="1"/>
  <c r="J69" s="1"/>
  <c r="P11" i="22" s="1"/>
  <c r="W20" i="19"/>
  <c r="W43" s="1"/>
  <c r="W68" s="1"/>
  <c r="AC10" i="22" s="1"/>
  <c r="K27" i="19"/>
  <c r="K50" s="1"/>
  <c r="K75" s="1"/>
  <c r="Q17" i="22" s="1"/>
  <c r="V28" i="19"/>
  <c r="V51" s="1"/>
  <c r="V76" s="1"/>
  <c r="AB18" i="22" s="1"/>
  <c r="U25" i="19"/>
  <c r="U48" s="1"/>
  <c r="U73" s="1"/>
  <c r="J15"/>
  <c r="J38" s="1"/>
  <c r="J63" s="1"/>
  <c r="M26"/>
  <c r="M49" s="1"/>
  <c r="M74" s="1"/>
  <c r="S16" i="22" s="1"/>
  <c r="I13" i="19"/>
  <c r="I16"/>
  <c r="I39" s="1"/>
  <c r="I64" s="1"/>
  <c r="O6" i="22" s="1"/>
  <c r="S15" i="19"/>
  <c r="S38" s="1"/>
  <c r="S63" s="1"/>
  <c r="K28"/>
  <c r="K51" s="1"/>
  <c r="K76" s="1"/>
  <c r="Q18" i="22" s="1"/>
  <c r="E14" i="19"/>
  <c r="E37" s="1"/>
  <c r="E62" s="1"/>
  <c r="E30"/>
  <c r="E53" s="1"/>
  <c r="E78" s="1"/>
  <c r="K20" i="22" s="1"/>
  <c r="N20" i="19"/>
  <c r="N43" s="1"/>
  <c r="N68" s="1"/>
  <c r="T10" i="22" s="1"/>
  <c r="P19" i="19"/>
  <c r="P42" s="1"/>
  <c r="P67" s="1"/>
  <c r="V9" i="22" s="1"/>
  <c r="M19" i="19"/>
  <c r="M42" s="1"/>
  <c r="M67" s="1"/>
  <c r="S9" i="22" s="1"/>
  <c r="T22" i="19"/>
  <c r="T45" s="1"/>
  <c r="T70" s="1"/>
  <c r="Z12" i="22" s="1"/>
  <c r="W30" i="19"/>
  <c r="W53" s="1"/>
  <c r="W78" s="1"/>
  <c r="AC20" i="22" s="1"/>
  <c r="Q23" i="19"/>
  <c r="Q46" s="1"/>
  <c r="Q71" s="1"/>
  <c r="W13" i="22" s="1"/>
  <c r="N16" i="19"/>
  <c r="N39" s="1"/>
  <c r="N64" s="1"/>
  <c r="T6" i="22" s="1"/>
  <c r="G24" i="19"/>
  <c r="G47" s="1"/>
  <c r="G72" s="1"/>
  <c r="M14" i="22" s="1"/>
  <c r="S24" i="19"/>
  <c r="S47" s="1"/>
  <c r="S72" s="1"/>
  <c r="Y14" i="22" s="1"/>
  <c r="X13" i="19"/>
  <c r="X29"/>
  <c r="O21"/>
  <c r="O44" s="1"/>
  <c r="O69" s="1"/>
  <c r="U11" i="22" s="1"/>
  <c r="H18" i="19"/>
  <c r="H41" s="1"/>
  <c r="H66" s="1"/>
  <c r="S14"/>
  <c r="S37" s="1"/>
  <c r="S62" s="1"/>
  <c r="Y4" i="22" s="1"/>
  <c r="L21" i="19"/>
  <c r="L44" s="1"/>
  <c r="L69" s="1"/>
  <c r="R11" i="22" s="1"/>
  <c r="U28" i="19"/>
  <c r="U51" s="1"/>
  <c r="U76" s="1"/>
  <c r="AA18" i="22" s="1"/>
  <c r="R26" i="19"/>
  <c r="R49" s="1"/>
  <c r="R74" s="1"/>
  <c r="X16" i="22" s="1"/>
  <c r="T21" i="19"/>
  <c r="T44" s="1"/>
  <c r="T69" s="1"/>
  <c r="Z11" i="22" s="1"/>
  <c r="R16" i="19"/>
  <c r="R39" s="1"/>
  <c r="R64" s="1"/>
  <c r="X6" i="22" s="1"/>
  <c r="N21" i="19"/>
  <c r="N44" s="1"/>
  <c r="N69" s="1"/>
  <c r="T11" i="22" s="1"/>
  <c r="O24" i="19"/>
  <c r="O47" s="1"/>
  <c r="O72" s="1"/>
  <c r="U14" i="22" s="1"/>
  <c r="S29" i="19"/>
  <c r="S52" s="1"/>
  <c r="S77" s="1"/>
  <c r="Y19" i="22" s="1"/>
  <c r="J22" i="19"/>
  <c r="J45" s="1"/>
  <c r="J70" s="1"/>
  <c r="P12" i="22" s="1"/>
  <c r="V13" i="19"/>
  <c r="P25"/>
  <c r="P48" s="1"/>
  <c r="P73" s="1"/>
  <c r="U27"/>
  <c r="U50" s="1"/>
  <c r="U75" s="1"/>
  <c r="AA17" i="22" s="1"/>
  <c r="L23" i="19"/>
  <c r="L46" s="1"/>
  <c r="L71" s="1"/>
  <c r="R13" i="22" s="1"/>
  <c r="H19" i="19"/>
  <c r="H42" s="1"/>
  <c r="H67" s="1"/>
  <c r="N9" i="22" s="1"/>
  <c r="S17" i="19"/>
  <c r="S40" s="1"/>
  <c r="S65" s="1"/>
  <c r="Y7" i="22" s="1"/>
  <c r="P27" i="19"/>
  <c r="P50" s="1"/>
  <c r="P75" s="1"/>
  <c r="V17" i="22" s="1"/>
  <c r="X26" i="19"/>
  <c r="W28"/>
  <c r="W51" s="1"/>
  <c r="W76" s="1"/>
  <c r="AC18" i="22" s="1"/>
  <c r="J20" i="19"/>
  <c r="J43" s="1"/>
  <c r="J68" s="1"/>
  <c r="P10" i="22" s="1"/>
  <c r="U26" i="19"/>
  <c r="U49" s="1"/>
  <c r="U74" s="1"/>
  <c r="AA16" i="22" s="1"/>
  <c r="U30" i="19"/>
  <c r="U53" s="1"/>
  <c r="U78" s="1"/>
  <c r="AA20" i="22" s="1"/>
  <c r="Q26" i="19"/>
  <c r="Q49" s="1"/>
  <c r="Q74" s="1"/>
  <c r="W16" i="22" s="1"/>
  <c r="H25" i="19"/>
  <c r="H48" s="1"/>
  <c r="H73" s="1"/>
  <c r="E24"/>
  <c r="E47" s="1"/>
  <c r="E72" s="1"/>
  <c r="K14" i="22" s="1"/>
  <c r="Q24" i="19"/>
  <c r="Q47" s="1"/>
  <c r="Q72" s="1"/>
  <c r="W14" i="22" s="1"/>
  <c r="J30" i="19"/>
  <c r="J53" s="1"/>
  <c r="J78" s="1"/>
  <c r="P20" i="22" s="1"/>
  <c r="S19" i="19"/>
  <c r="S42" s="1"/>
  <c r="S67" s="1"/>
  <c r="Y9" i="22" s="1"/>
  <c r="Q20" i="19"/>
  <c r="Q43" s="1"/>
  <c r="Q68" s="1"/>
  <c r="W10" i="22" s="1"/>
  <c r="T18" i="19"/>
  <c r="T41" s="1"/>
  <c r="T66" s="1"/>
  <c r="J17"/>
  <c r="J40" s="1"/>
  <c r="J65" s="1"/>
  <c r="P7" i="22" s="1"/>
  <c r="R27" i="19"/>
  <c r="R50" s="1"/>
  <c r="R75" s="1"/>
  <c r="X17" i="22" s="1"/>
  <c r="I22" i="19"/>
  <c r="I45" s="1"/>
  <c r="I70" s="1"/>
  <c r="O12" i="22" s="1"/>
  <c r="H24" i="19"/>
  <c r="H47" s="1"/>
  <c r="H72" s="1"/>
  <c r="N14" i="22" s="1"/>
  <c r="Q29" i="19"/>
  <c r="Q52" s="1"/>
  <c r="Q77" s="1"/>
  <c r="W19" i="22" s="1"/>
  <c r="I19" i="19"/>
  <c r="I42" s="1"/>
  <c r="I67" s="1"/>
  <c r="O9" i="22" s="1"/>
  <c r="F19" i="19"/>
  <c r="F42" s="1"/>
  <c r="F67" s="1"/>
  <c r="L9" i="22" s="1"/>
  <c r="J26" i="19"/>
  <c r="J49" s="1"/>
  <c r="J74" s="1"/>
  <c r="P16" i="22" s="1"/>
  <c r="G23" i="19"/>
  <c r="G46" s="1"/>
  <c r="G71" s="1"/>
  <c r="M13" i="22" s="1"/>
  <c r="U20" i="19"/>
  <c r="U43" s="1"/>
  <c r="U68" s="1"/>
  <c r="AA10" i="22" s="1"/>
  <c r="U22" i="19"/>
  <c r="U45" s="1"/>
  <c r="U70" s="1"/>
  <c r="AA12" i="22" s="1"/>
  <c r="O20" i="19"/>
  <c r="O43" s="1"/>
  <c r="O68" s="1"/>
  <c r="U10" i="22" s="1"/>
  <c r="M14" i="19"/>
  <c r="M37" s="1"/>
  <c r="M62" s="1"/>
  <c r="S4" i="22" s="1"/>
  <c r="N29" i="19"/>
  <c r="N52" s="1"/>
  <c r="N77" s="1"/>
  <c r="T19" i="22" s="1"/>
  <c r="G22" i="19"/>
  <c r="G45" s="1"/>
  <c r="G70" s="1"/>
  <c r="M12" i="22" s="1"/>
  <c r="L14" i="19"/>
  <c r="L37" s="1"/>
  <c r="L62" s="1"/>
  <c r="R4" i="22" s="1"/>
  <c r="N23" i="19"/>
  <c r="N46" s="1"/>
  <c r="N71" s="1"/>
  <c r="T13" i="22" s="1"/>
  <c r="P17" i="19"/>
  <c r="P40" s="1"/>
  <c r="P65" s="1"/>
  <c r="V7" i="22" s="1"/>
  <c r="W13" i="19"/>
  <c r="Q28"/>
  <c r="Q51" s="1"/>
  <c r="Q76" s="1"/>
  <c r="W18" i="22" s="1"/>
  <c r="K14" i="19"/>
  <c r="K37" s="1"/>
  <c r="K62" s="1"/>
  <c r="Q4" i="22" s="1"/>
  <c r="I17" i="19"/>
  <c r="I40" s="1"/>
  <c r="I65" s="1"/>
  <c r="O7" i="22" s="1"/>
  <c r="P29" i="19"/>
  <c r="P52" s="1"/>
  <c r="P77" s="1"/>
  <c r="V19" i="22" s="1"/>
  <c r="P16" i="19"/>
  <c r="P39" s="1"/>
  <c r="P64" s="1"/>
  <c r="V6" i="22" s="1"/>
  <c r="V30" i="19"/>
  <c r="V53" s="1"/>
  <c r="V78" s="1"/>
  <c r="AB20" i="22" s="1"/>
  <c r="N27" i="19"/>
  <c r="N50" s="1"/>
  <c r="N75" s="1"/>
  <c r="T17" i="22" s="1"/>
  <c r="H29" i="19"/>
  <c r="H52" s="1"/>
  <c r="H77" s="1"/>
  <c r="N19" i="22" s="1"/>
  <c r="R22" i="19"/>
  <c r="R45" s="1"/>
  <c r="R70" s="1"/>
  <c r="X12" i="22" s="1"/>
  <c r="Q30" i="19"/>
  <c r="Q53" s="1"/>
  <c r="Q78" s="1"/>
  <c r="W20" i="22" s="1"/>
  <c r="N28" i="19"/>
  <c r="N51" s="1"/>
  <c r="N76" s="1"/>
  <c r="T18" i="22" s="1"/>
  <c r="R17" i="19"/>
  <c r="R40" s="1"/>
  <c r="R65" s="1"/>
  <c r="X7" i="22" s="1"/>
  <c r="K16" i="19"/>
  <c r="K39" s="1"/>
  <c r="K64" s="1"/>
  <c r="Q6" i="22" s="1"/>
  <c r="X20" i="19"/>
  <c r="S18"/>
  <c r="S41" s="1"/>
  <c r="S66" s="1"/>
  <c r="U24"/>
  <c r="U47" s="1"/>
  <c r="U72" s="1"/>
  <c r="AA14" i="22" s="1"/>
  <c r="H23" i="19"/>
  <c r="H46" s="1"/>
  <c r="H71" s="1"/>
  <c r="N13" i="22" s="1"/>
  <c r="E25" i="19"/>
  <c r="E48" s="1"/>
  <c r="E73" s="1"/>
  <c r="E19"/>
  <c r="E42" s="1"/>
  <c r="E67" s="1"/>
  <c r="K9" i="22" s="1"/>
  <c r="E22" i="19"/>
  <c r="E45" s="1"/>
  <c r="E70" s="1"/>
  <c r="K12" i="22" s="1"/>
  <c r="I21" i="19"/>
  <c r="I44" s="1"/>
  <c r="I69" s="1"/>
  <c r="O11" i="22" s="1"/>
  <c r="W16" i="19"/>
  <c r="W39" s="1"/>
  <c r="W64" s="1"/>
  <c r="AC6" i="22" s="1"/>
  <c r="L15" i="19"/>
  <c r="L38" s="1"/>
  <c r="L63" s="1"/>
  <c r="I29"/>
  <c r="I52" s="1"/>
  <c r="I77" s="1"/>
  <c r="O19" i="22" s="1"/>
  <c r="J29" i="19"/>
  <c r="J52" s="1"/>
  <c r="J77" s="1"/>
  <c r="P19" i="22" s="1"/>
  <c r="X19" i="19"/>
  <c r="N13"/>
  <c r="I28"/>
  <c r="I51" s="1"/>
  <c r="I76" s="1"/>
  <c r="O18" i="22" s="1"/>
  <c r="W24" i="19"/>
  <c r="W47" s="1"/>
  <c r="W72" s="1"/>
  <c r="AC14" i="22" s="1"/>
  <c r="L26" i="19"/>
  <c r="L49" s="1"/>
  <c r="L74" s="1"/>
  <c r="R16" i="22" s="1"/>
  <c r="J14" i="19"/>
  <c r="J37" s="1"/>
  <c r="J62" s="1"/>
  <c r="P4" i="22" s="1"/>
  <c r="R29" i="19"/>
  <c r="R52" s="1"/>
  <c r="R77" s="1"/>
  <c r="X19" i="22" s="1"/>
  <c r="U21" i="19"/>
  <c r="U44" s="1"/>
  <c r="U69" s="1"/>
  <c r="AA11" i="22" s="1"/>
  <c r="E18" i="19"/>
  <c r="E41" s="1"/>
  <c r="E66" s="1"/>
  <c r="N30"/>
  <c r="N53" s="1"/>
  <c r="N78" s="1"/>
  <c r="T20" i="22" s="1"/>
  <c r="X22" i="19"/>
  <c r="U29"/>
  <c r="U52" s="1"/>
  <c r="U77" s="1"/>
  <c r="AA19" i="22" s="1"/>
  <c r="N26" i="19"/>
  <c r="N49" s="1"/>
  <c r="N74" s="1"/>
  <c r="T16" i="22" s="1"/>
  <c r="I30" i="19"/>
  <c r="I53" s="1"/>
  <c r="I78" s="1"/>
  <c r="O20" i="22" s="1"/>
  <c r="O19" i="19"/>
  <c r="O42" s="1"/>
  <c r="O67" s="1"/>
  <c r="U9" i="22" s="1"/>
  <c r="R25" i="19"/>
  <c r="R48" s="1"/>
  <c r="R73" s="1"/>
  <c r="P24"/>
  <c r="P47" s="1"/>
  <c r="P72" s="1"/>
  <c r="V14" i="22" s="1"/>
  <c r="X25" i="19"/>
  <c r="M28"/>
  <c r="M51" s="1"/>
  <c r="M76" s="1"/>
  <c r="S18" i="22" s="1"/>
  <c r="R20" i="19"/>
  <c r="R43" s="1"/>
  <c r="R68" s="1"/>
  <c r="X10" i="22" s="1"/>
  <c r="L30" i="19"/>
  <c r="L53" s="1"/>
  <c r="L78" s="1"/>
  <c r="R20" i="22" s="1"/>
  <c r="H26" i="19"/>
  <c r="H49" s="1"/>
  <c r="H74" s="1"/>
  <c r="N16" i="22" s="1"/>
  <c r="H28" i="19"/>
  <c r="H51" s="1"/>
  <c r="H76" s="1"/>
  <c r="N18" i="22" s="1"/>
  <c r="Q17" i="19"/>
  <c r="Q40" s="1"/>
  <c r="Q65" s="1"/>
  <c r="W7" i="22" s="1"/>
  <c r="X28" i="19"/>
  <c r="V25"/>
  <c r="V48" s="1"/>
  <c r="V73" s="1"/>
  <c r="I20"/>
  <c r="I43" s="1"/>
  <c r="I68" s="1"/>
  <c r="O10" i="22" s="1"/>
  <c r="P23" i="19"/>
  <c r="P46" s="1"/>
  <c r="P71" s="1"/>
  <c r="V13" i="22" s="1"/>
  <c r="T19" i="19"/>
  <c r="T42" s="1"/>
  <c r="T67" s="1"/>
  <c r="Z9" i="22" s="1"/>
  <c r="E15" i="19"/>
  <c r="E38" s="1"/>
  <c r="E63" s="1"/>
  <c r="W25"/>
  <c r="W48" s="1"/>
  <c r="W73" s="1"/>
  <c r="F17"/>
  <c r="F40" s="1"/>
  <c r="F65" s="1"/>
  <c r="L7" i="22" s="1"/>
  <c r="K25" i="19"/>
  <c r="K48" s="1"/>
  <c r="K73" s="1"/>
  <c r="H27"/>
  <c r="H50" s="1"/>
  <c r="H75" s="1"/>
  <c r="N17" i="22" s="1"/>
  <c r="L20" i="19"/>
  <c r="L43" s="1"/>
  <c r="L68" s="1"/>
  <c r="R10" i="22" s="1"/>
  <c r="L16" i="19"/>
  <c r="L39" s="1"/>
  <c r="L64" s="1"/>
  <c r="R6" i="22" s="1"/>
  <c r="P28" i="19"/>
  <c r="P51" s="1"/>
  <c r="P76" s="1"/>
  <c r="V18" i="22" s="1"/>
  <c r="P26" i="19"/>
  <c r="P49" s="1"/>
  <c r="P74" s="1"/>
  <c r="V16" i="22" s="1"/>
  <c r="L19" i="19"/>
  <c r="L42" s="1"/>
  <c r="L67" s="1"/>
  <c r="R9" i="22" s="1"/>
  <c r="W26" i="19"/>
  <c r="W49" s="1"/>
  <c r="W74" s="1"/>
  <c r="AC16" i="22" s="1"/>
  <c r="S22" i="19"/>
  <c r="S45" s="1"/>
  <c r="S70" s="1"/>
  <c r="Y12" i="22" s="1"/>
  <c r="M13" i="19"/>
  <c r="U23"/>
  <c r="U46" s="1"/>
  <c r="U71" s="1"/>
  <c r="AA13" i="22" s="1"/>
  <c r="V16" i="19"/>
  <c r="V39" s="1"/>
  <c r="V64" s="1"/>
  <c r="AB6" i="22" s="1"/>
  <c r="X16" i="19"/>
  <c r="Q19"/>
  <c r="Q42" s="1"/>
  <c r="Q67" s="1"/>
  <c r="W9" i="22" s="1"/>
  <c r="Q16" i="19"/>
  <c r="Q39" s="1"/>
  <c r="Q64" s="1"/>
  <c r="W6" i="22" s="1"/>
  <c r="F27" i="19"/>
  <c r="F50" s="1"/>
  <c r="F75" s="1"/>
  <c r="L17" i="22" s="1"/>
  <c r="X24" i="19"/>
  <c r="V27"/>
  <c r="V50" s="1"/>
  <c r="V75" s="1"/>
  <c r="AB17" i="22" s="1"/>
  <c r="F13" i="19"/>
  <c r="H13"/>
  <c r="O29"/>
  <c r="O52" s="1"/>
  <c r="O77" s="1"/>
  <c r="U19" i="22" s="1"/>
  <c r="M21" i="19"/>
  <c r="M44" s="1"/>
  <c r="M69" s="1"/>
  <c r="S11" i="22" s="1"/>
  <c r="F20" i="19"/>
  <c r="F43" s="1"/>
  <c r="F68" s="1"/>
  <c r="L10" i="22" s="1"/>
  <c r="M17" i="19"/>
  <c r="M40" s="1"/>
  <c r="M65" s="1"/>
  <c r="S7" i="22" s="1"/>
  <c r="O22" i="19"/>
  <c r="O45" s="1"/>
  <c r="O70" s="1"/>
  <c r="U12" i="22" s="1"/>
  <c r="T23" i="19"/>
  <c r="T46" s="1"/>
  <c r="T71" s="1"/>
  <c r="Z13" i="22" s="1"/>
  <c r="G13" i="19"/>
  <c r="M27"/>
  <c r="M50" s="1"/>
  <c r="M75" s="1"/>
  <c r="S17" i="22" s="1"/>
  <c r="K19" i="19"/>
  <c r="K42" s="1"/>
  <c r="K67" s="1"/>
  <c r="Q9" i="22" s="1"/>
  <c r="O15" i="19"/>
  <c r="O38" s="1"/>
  <c r="O63" s="1"/>
  <c r="W27"/>
  <c r="W50" s="1"/>
  <c r="W75" s="1"/>
  <c r="AC17" i="22" s="1"/>
  <c r="Q21" i="19"/>
  <c r="Q44" s="1"/>
  <c r="Q69" s="1"/>
  <c r="W11" i="22" s="1"/>
  <c r="P15" i="19"/>
  <c r="P38" s="1"/>
  <c r="P63" s="1"/>
  <c r="R21"/>
  <c r="R44" s="1"/>
  <c r="R69" s="1"/>
  <c r="X11" i="22" s="1"/>
  <c r="T17" i="19"/>
  <c r="T40" s="1"/>
  <c r="T65" s="1"/>
  <c r="Z7" i="22" s="1"/>
  <c r="G17" i="19"/>
  <c r="G40" s="1"/>
  <c r="G65" s="1"/>
  <c r="M7" i="22" s="1"/>
  <c r="O26" i="19"/>
  <c r="O49" s="1"/>
  <c r="O74" s="1"/>
  <c r="U16" i="22" s="1"/>
  <c r="F22" i="19"/>
  <c r="F45" s="1"/>
  <c r="F70" s="1"/>
  <c r="L12" i="22" s="1"/>
  <c r="K15" i="19"/>
  <c r="K38" s="1"/>
  <c r="K63" s="1"/>
  <c r="U14"/>
  <c r="U37" s="1"/>
  <c r="U62" s="1"/>
  <c r="AA4" i="22" s="1"/>
  <c r="H30" i="19"/>
  <c r="H53" s="1"/>
  <c r="H78" s="1"/>
  <c r="N20" i="22" s="1"/>
  <c r="R24" i="19"/>
  <c r="R47" s="1"/>
  <c r="R72" s="1"/>
  <c r="X14" i="22" s="1"/>
  <c r="T29" i="19"/>
  <c r="T52" s="1"/>
  <c r="T77" s="1"/>
  <c r="Z19" i="22" s="1"/>
  <c r="R23" i="19"/>
  <c r="R46" s="1"/>
  <c r="R71" s="1"/>
  <c r="X13" i="22" s="1"/>
  <c r="L13" i="19"/>
  <c r="I25"/>
  <c r="I48" s="1"/>
  <c r="I73" s="1"/>
  <c r="O17"/>
  <c r="O40" s="1"/>
  <c r="O65" s="1"/>
  <c r="U7" i="22" s="1"/>
  <c r="X23" i="19"/>
  <c r="N18"/>
  <c r="N41" s="1"/>
  <c r="N66" s="1"/>
  <c r="T16"/>
  <c r="T39" s="1"/>
  <c r="T64" s="1"/>
  <c r="Z6" i="22" s="1"/>
  <c r="H16" i="19"/>
  <c r="H39" s="1"/>
  <c r="H64" s="1"/>
  <c r="N6" i="22" s="1"/>
  <c r="S28" i="19"/>
  <c r="S51" s="1"/>
  <c r="S76" s="1"/>
  <c r="Y18" i="22" s="1"/>
  <c r="G20" i="19"/>
  <c r="G43" s="1"/>
  <c r="G68" s="1"/>
  <c r="M10" i="22" s="1"/>
  <c r="W15" i="19"/>
  <c r="W38" s="1"/>
  <c r="W63" s="1"/>
  <c r="E20"/>
  <c r="E43" s="1"/>
  <c r="E68" s="1"/>
  <c r="K10" i="22" s="1"/>
  <c r="J28" i="19"/>
  <c r="J51" s="1"/>
  <c r="J76" s="1"/>
  <c r="P18" i="22" s="1"/>
  <c r="K24" i="19"/>
  <c r="K47" s="1"/>
  <c r="K72" s="1"/>
  <c r="Q14" i="22" s="1"/>
  <c r="H15" i="19"/>
  <c r="H38" s="1"/>
  <c r="H63" s="1"/>
  <c r="L17"/>
  <c r="L40" s="1"/>
  <c r="L65" s="1"/>
  <c r="R7" i="22" s="1"/>
  <c r="X17" i="19"/>
  <c r="O30"/>
  <c r="O53" s="1"/>
  <c r="O78" s="1"/>
  <c r="U20" i="22" s="1"/>
  <c r="V21" i="19"/>
  <c r="V44" s="1"/>
  <c r="V69" s="1"/>
  <c r="AB11" i="22" s="1"/>
  <c r="N15" i="19"/>
  <c r="N38" s="1"/>
  <c r="N63" s="1"/>
  <c r="I18"/>
  <c r="I41" s="1"/>
  <c r="I66" s="1"/>
  <c r="X30"/>
  <c r="M16"/>
  <c r="M39" s="1"/>
  <c r="M64" s="1"/>
  <c r="S6" i="22" s="1"/>
  <c r="F15" i="19"/>
  <c r="F38" s="1"/>
  <c r="F63" s="1"/>
  <c r="J25"/>
  <c r="J48" s="1"/>
  <c r="J73" s="1"/>
  <c r="M30"/>
  <c r="M53" s="1"/>
  <c r="M78" s="1"/>
  <c r="S20" i="22" s="1"/>
  <c r="K26" i="19"/>
  <c r="K49" s="1"/>
  <c r="K74" s="1"/>
  <c r="Q16" i="22" s="1"/>
  <c r="P22" i="19"/>
  <c r="P45" s="1"/>
  <c r="P70" s="1"/>
  <c r="V12" i="22" s="1"/>
  <c r="L24" i="19"/>
  <c r="L47" s="1"/>
  <c r="L72" s="1"/>
  <c r="R14" i="22" s="1"/>
  <c r="R14" i="19"/>
  <c r="R37" s="1"/>
  <c r="R62" s="1"/>
  <c r="X4" i="22" s="1"/>
  <c r="T13" i="19"/>
  <c r="V14"/>
  <c r="V37" s="1"/>
  <c r="V62" s="1"/>
  <c r="AB4" i="22" s="1"/>
  <c r="V29" i="19"/>
  <c r="V52" s="1"/>
  <c r="V77" s="1"/>
  <c r="AB19" i="22" s="1"/>
  <c r="V17" i="19"/>
  <c r="V40" s="1"/>
  <c r="V65" s="1"/>
  <c r="AB7" i="22" s="1"/>
  <c r="S16" i="19"/>
  <c r="S39" s="1"/>
  <c r="S64" s="1"/>
  <c r="Y6" i="22" s="1"/>
  <c r="T26" i="19"/>
  <c r="T49" s="1"/>
  <c r="T74" s="1"/>
  <c r="Z16" i="22" s="1"/>
  <c r="W19" i="19"/>
  <c r="W42" s="1"/>
  <c r="W67" s="1"/>
  <c r="AC9" i="22" s="1"/>
  <c r="G27" i="19"/>
  <c r="G50" s="1"/>
  <c r="G75" s="1"/>
  <c r="M17" i="22" s="1"/>
  <c r="K22" i="19"/>
  <c r="K45" s="1"/>
  <c r="K70" s="1"/>
  <c r="Q12" i="22" s="1"/>
  <c r="H14" i="19"/>
  <c r="H37" s="1"/>
  <c r="H62" s="1"/>
  <c r="N4" i="22" s="1"/>
  <c r="M25" i="19"/>
  <c r="M48" s="1"/>
  <c r="M73" s="1"/>
  <c r="I14"/>
  <c r="I37" s="1"/>
  <c r="I62" s="1"/>
  <c r="O4" i="22" s="1"/>
  <c r="M15" i="19"/>
  <c r="M38" s="1"/>
  <c r="M63" s="1"/>
  <c r="K20"/>
  <c r="K43" s="1"/>
  <c r="K68" s="1"/>
  <c r="Q10" i="22" s="1"/>
  <c r="E21" i="19"/>
  <c r="E44" s="1"/>
  <c r="E69" s="1"/>
  <c r="K11" i="22" s="1"/>
  <c r="X27" i="19"/>
  <c r="J19"/>
  <c r="J42" s="1"/>
  <c r="J67" s="1"/>
  <c r="P9" i="22" s="1"/>
  <c r="K13" i="19"/>
  <c r="N24"/>
  <c r="N47" s="1"/>
  <c r="N72" s="1"/>
  <c r="T14" i="22" s="1"/>
  <c r="J13" i="19"/>
  <c r="E29"/>
  <c r="E52" s="1"/>
  <c r="E77" s="1"/>
  <c r="K19" i="22" s="1"/>
  <c r="W29" i="19"/>
  <c r="W52" s="1"/>
  <c r="W77" s="1"/>
  <c r="AC19" i="22" s="1"/>
  <c r="E28" i="19"/>
  <c r="E51" s="1"/>
  <c r="E76" s="1"/>
  <c r="K18" i="22" s="1"/>
  <c r="Q25" i="19"/>
  <c r="Q48" s="1"/>
  <c r="Q73" s="1"/>
  <c r="T20"/>
  <c r="T43" s="1"/>
  <c r="T68" s="1"/>
  <c r="Z10" i="22" s="1"/>
  <c r="I23" i="19"/>
  <c r="I46" s="1"/>
  <c r="I71" s="1"/>
  <c r="O13" i="22" s="1"/>
  <c r="K30" i="19"/>
  <c r="K53" s="1"/>
  <c r="K78" s="1"/>
  <c r="Q20" i="22" s="1"/>
  <c r="O14" i="19"/>
  <c r="O37" s="1"/>
  <c r="O62" s="1"/>
  <c r="U4" i="22" s="1"/>
  <c r="K17" i="19"/>
  <c r="K40" s="1"/>
  <c r="K65" s="1"/>
  <c r="Q7" i="22" s="1"/>
  <c r="V22" i="19"/>
  <c r="V45" s="1"/>
  <c r="V70" s="1"/>
  <c r="AB12" i="22" s="1"/>
  <c r="G16" i="19"/>
  <c r="G39" s="1"/>
  <c r="G64" s="1"/>
  <c r="M6" i="22" s="1"/>
  <c r="Q15" i="19"/>
  <c r="Q38" s="1"/>
  <c r="Q63" s="1"/>
  <c r="K18"/>
  <c r="K41" s="1"/>
  <c r="K66" s="1"/>
  <c r="G29"/>
  <c r="G52" s="1"/>
  <c r="G77" s="1"/>
  <c r="M19" i="22" s="1"/>
  <c r="W18" i="19"/>
  <c r="W41" s="1"/>
  <c r="W66" s="1"/>
  <c r="O25"/>
  <c r="O48" s="1"/>
  <c r="O73" s="1"/>
  <c r="E27"/>
  <c r="E50" s="1"/>
  <c r="E75" s="1"/>
  <c r="K17" i="22" s="1"/>
  <c r="S26" i="19"/>
  <c r="S49" s="1"/>
  <c r="S74" s="1"/>
  <c r="Y16" i="22" s="1"/>
  <c r="V23" i="19"/>
  <c r="V46" s="1"/>
  <c r="V71" s="1"/>
  <c r="AB13" i="22" s="1"/>
  <c r="G14" i="19"/>
  <c r="G37" s="1"/>
  <c r="G62" s="1"/>
  <c r="M4" i="22" s="1"/>
  <c r="F30" i="19"/>
  <c r="F53" s="1"/>
  <c r="F78" s="1"/>
  <c r="L20" i="22" s="1"/>
  <c r="J16" i="19"/>
  <c r="J39" s="1"/>
  <c r="J64" s="1"/>
  <c r="P6" i="22" s="1"/>
  <c r="M24" i="19"/>
  <c r="M47" s="1"/>
  <c r="M72" s="1"/>
  <c r="S14" i="22" s="1"/>
  <c r="G21" i="19"/>
  <c r="G44" s="1"/>
  <c r="G69" s="1"/>
  <c r="M11" i="22" s="1"/>
  <c r="T28" i="19"/>
  <c r="T51" s="1"/>
  <c r="T76" s="1"/>
  <c r="Z18" i="22" s="1"/>
  <c r="T14" i="19"/>
  <c r="T37" s="1"/>
  <c r="T62" s="1"/>
  <c r="Z4" i="22" s="1"/>
  <c r="U18" i="19"/>
  <c r="U41" s="1"/>
  <c r="U66" s="1"/>
  <c r="G19"/>
  <c r="G42" s="1"/>
  <c r="G67" s="1"/>
  <c r="M9" i="22" s="1"/>
  <c r="L27" i="19"/>
  <c r="L50" s="1"/>
  <c r="L75" s="1"/>
  <c r="R17" i="22" s="1"/>
  <c r="L22" i="19"/>
  <c r="L45" s="1"/>
  <c r="L70" s="1"/>
  <c r="R12" i="22" s="1"/>
  <c r="F14" i="19"/>
  <c r="F37" s="1"/>
  <c r="F62" s="1"/>
  <c r="L4" i="22" s="1"/>
  <c r="X15" i="19"/>
  <c r="S30"/>
  <c r="S53" s="1"/>
  <c r="S78" s="1"/>
  <c r="Y20" i="22" s="1"/>
  <c r="L28" i="19"/>
  <c r="L51" s="1"/>
  <c r="L76" s="1"/>
  <c r="R18" i="22" s="1"/>
  <c r="S23" i="19"/>
  <c r="S46" s="1"/>
  <c r="S71" s="1"/>
  <c r="Y13" i="22" s="1"/>
  <c r="L18" i="19"/>
  <c r="L41" s="1"/>
  <c r="L66" s="1"/>
  <c r="X21"/>
  <c r="I26"/>
  <c r="I49" s="1"/>
  <c r="I74" s="1"/>
  <c r="O16" i="22" s="1"/>
  <c r="O16" i="19"/>
  <c r="O39" s="1"/>
  <c r="O64" s="1"/>
  <c r="U6" i="22" s="1"/>
  <c r="T25" i="19"/>
  <c r="T48" s="1"/>
  <c r="T73" s="1"/>
  <c r="F25"/>
  <c r="F48" s="1"/>
  <c r="F73" s="1"/>
  <c r="H22"/>
  <c r="H45" s="1"/>
  <c r="H70" s="1"/>
  <c r="N12" i="22" s="1"/>
  <c r="U15" i="19"/>
  <c r="U38" s="1"/>
  <c r="U63" s="1"/>
  <c r="M20"/>
  <c r="M43" s="1"/>
  <c r="M68" s="1"/>
  <c r="S10" i="22" s="1"/>
  <c r="V20" i="19"/>
  <c r="V43" s="1"/>
  <c r="V68" s="1"/>
  <c r="AB10" i="22" s="1"/>
  <c r="S25" i="19"/>
  <c r="S48" s="1"/>
  <c r="S73" s="1"/>
  <c r="Q18"/>
  <c r="Q41" s="1"/>
  <c r="Q66" s="1"/>
  <c r="O13"/>
  <c r="G30"/>
  <c r="G53" s="1"/>
  <c r="G78" s="1"/>
  <c r="M20" i="22" s="1"/>
  <c r="X18" i="19"/>
  <c r="T24"/>
  <c r="T47" s="1"/>
  <c r="T72" s="1"/>
  <c r="Z14" i="22" s="1"/>
  <c r="S27" i="19"/>
  <c r="S50" s="1"/>
  <c r="S75" s="1"/>
  <c r="Y17" i="22" s="1"/>
  <c r="R13" i="19"/>
  <c r="R30"/>
  <c r="R53" s="1"/>
  <c r="R78" s="1"/>
  <c r="X20" i="22" s="1"/>
  <c r="G26" i="19"/>
  <c r="G49" s="1"/>
  <c r="G74" s="1"/>
  <c r="M16" i="22" s="1"/>
  <c r="K23" i="19"/>
  <c r="K46" s="1"/>
  <c r="K71" s="1"/>
  <c r="Q13" i="22" s="1"/>
  <c r="K29" i="19"/>
  <c r="K52" s="1"/>
  <c r="K77" s="1"/>
  <c r="Q19" i="22" s="1"/>
  <c r="H20" i="19"/>
  <c r="H43" s="1"/>
  <c r="H68" s="1"/>
  <c r="N10" i="22" s="1"/>
  <c r="K21" i="19"/>
  <c r="K44" s="1"/>
  <c r="K69" s="1"/>
  <c r="Q11" i="22" s="1"/>
  <c r="S13" i="19"/>
  <c r="I24"/>
  <c r="I47" s="1"/>
  <c r="I72" s="1"/>
  <c r="O14" i="22" s="1"/>
  <c r="T15" i="19"/>
  <c r="T38" s="1"/>
  <c r="T63" s="1"/>
  <c r="F26"/>
  <c r="F49" s="1"/>
  <c r="F74" s="1"/>
  <c r="L16" i="22" s="1"/>
  <c r="O18" i="19"/>
  <c r="O41" s="1"/>
  <c r="O66" s="1"/>
  <c r="V24"/>
  <c r="V47" s="1"/>
  <c r="V72" s="1"/>
  <c r="AB14" i="22" s="1"/>
  <c r="T30" i="19"/>
  <c r="T53" s="1"/>
  <c r="T78" s="1"/>
  <c r="Z20" i="22" s="1"/>
  <c r="X14" i="19"/>
  <c r="E16"/>
  <c r="E39" s="1"/>
  <c r="E64" s="1"/>
  <c r="K6" i="22" s="1"/>
  <c r="P21" i="19"/>
  <c r="P44" s="1"/>
  <c r="P69" s="1"/>
  <c r="V11" i="22" s="1"/>
  <c r="N17" i="19"/>
  <c r="N40" s="1"/>
  <c r="N65" s="1"/>
  <c r="T7" i="22" s="1"/>
  <c r="O27" i="19"/>
  <c r="O50" s="1"/>
  <c r="O75" s="1"/>
  <c r="U17" i="22" s="1"/>
  <c r="N25" i="19"/>
  <c r="N48" s="1"/>
  <c r="N73" s="1"/>
  <c r="E13"/>
  <c r="V19"/>
  <c r="V42" s="1"/>
  <c r="V67" s="1"/>
  <c r="AB9" i="22" s="1"/>
  <c r="H21" i="19"/>
  <c r="H44" s="1"/>
  <c r="H69" s="1"/>
  <c r="N11" i="22" s="1"/>
  <c r="G15" i="19"/>
  <c r="G38" s="1"/>
  <c r="G63" s="1"/>
  <c r="J27"/>
  <c r="J50" s="1"/>
  <c r="J75" s="1"/>
  <c r="P17" i="22" s="1"/>
  <c r="O23" i="19"/>
  <c r="O46" s="1"/>
  <c r="O71" s="1"/>
  <c r="U13" i="22" s="1"/>
  <c r="Q14" i="19"/>
  <c r="Q37" s="1"/>
  <c r="Q62" s="1"/>
  <c r="W4" i="22" s="1"/>
  <c r="O28" i="19"/>
  <c r="O51" s="1"/>
  <c r="O76" s="1"/>
  <c r="U18" i="22" s="1"/>
  <c r="F29" i="19"/>
  <c r="F52" s="1"/>
  <c r="F77" s="1"/>
  <c r="L19" i="22" s="1"/>
  <c r="W21" i="19"/>
  <c r="W44" s="1"/>
  <c r="W69" s="1"/>
  <c r="AC11" i="22" s="1"/>
  <c r="W22" i="19"/>
  <c r="W45" s="1"/>
  <c r="W70" s="1"/>
  <c r="AC12" i="22" s="1"/>
  <c r="U17" i="19"/>
  <c r="U40" s="1"/>
  <c r="U65" s="1"/>
  <c r="AA7" i="22" s="1"/>
  <c r="U13" i="19"/>
  <c r="I15"/>
  <c r="I38" s="1"/>
  <c r="I63" s="1"/>
  <c r="N14"/>
  <c r="N37" s="1"/>
  <c r="N62" s="1"/>
  <c r="T4" i="22" s="1"/>
  <c r="M29" i="19"/>
  <c r="M52" s="1"/>
  <c r="M77" s="1"/>
  <c r="S19" i="22" s="1"/>
  <c r="F24" i="19"/>
  <c r="F47" s="1"/>
  <c r="F72" s="1"/>
  <c r="L14" i="22" s="1"/>
  <c r="L25" i="19"/>
  <c r="L48" s="1"/>
  <c r="L73" s="1"/>
  <c r="M23"/>
  <c r="M46" s="1"/>
  <c r="M71" s="1"/>
  <c r="S13" i="22" s="1"/>
  <c r="P18" i="19"/>
  <c r="P41" s="1"/>
  <c r="P66" s="1"/>
  <c r="F16"/>
  <c r="F39" s="1"/>
  <c r="F64" s="1"/>
  <c r="L6" i="22" s="1"/>
  <c r="E23" i="19"/>
  <c r="E46" s="1"/>
  <c r="E71" s="1"/>
  <c r="K13" i="22" s="1"/>
  <c r="P14" i="19"/>
  <c r="P37" s="1"/>
  <c r="P62" s="1"/>
  <c r="V4" i="22" s="1"/>
  <c r="V15" i="19"/>
  <c r="V38" s="1"/>
  <c r="V63" s="1"/>
  <c r="P20"/>
  <c r="P43" s="1"/>
  <c r="P68" s="1"/>
  <c r="V10" i="22" s="1"/>
  <c r="R18" i="19"/>
  <c r="R41" s="1"/>
  <c r="R66" s="1"/>
  <c r="V18"/>
  <c r="V41" s="1"/>
  <c r="V66" s="1"/>
  <c r="T27"/>
  <c r="T50" s="1"/>
  <c r="T75" s="1"/>
  <c r="Z17" i="22" s="1"/>
  <c r="F28" i="19"/>
  <c r="F51" s="1"/>
  <c r="F76" s="1"/>
  <c r="L18" i="22" s="1"/>
  <c r="E17" i="19"/>
  <c r="E40" s="1"/>
  <c r="E65" s="1"/>
  <c r="J23"/>
  <c r="J46" s="1"/>
  <c r="J71" s="1"/>
  <c r="P13" i="22" s="1"/>
  <c r="G28" i="19"/>
  <c r="G51" s="1"/>
  <c r="G76" s="1"/>
  <c r="M18" i="22" s="1"/>
  <c r="Q22" i="19"/>
  <c r="Q45" s="1"/>
  <c r="Q70" s="1"/>
  <c r="W12" i="22" s="1"/>
  <c r="W23" i="19"/>
  <c r="W46" s="1"/>
  <c r="W71" s="1"/>
  <c r="AC13" i="22" s="1"/>
  <c r="E26" i="19"/>
  <c r="E49" s="1"/>
  <c r="E74" s="1"/>
  <c r="K16" i="22" s="1"/>
  <c r="F21" i="19"/>
  <c r="F44" s="1"/>
  <c r="F69" s="1"/>
  <c r="L11" i="22" s="1"/>
  <c r="R28" i="19"/>
  <c r="R51" s="1"/>
  <c r="R76" s="1"/>
  <c r="X18" i="22" s="1"/>
  <c r="M18" i="19"/>
  <c r="M41" s="1"/>
  <c r="M66" s="1"/>
  <c r="U19"/>
  <c r="U42" s="1"/>
  <c r="U67" s="1"/>
  <c r="AA9" i="22" s="1"/>
  <c r="L29" i="19"/>
  <c r="L52" s="1"/>
  <c r="L77" s="1"/>
  <c r="R19" i="22" s="1"/>
  <c r="W14" i="19"/>
  <c r="W37" s="1"/>
  <c r="W62" s="1"/>
  <c r="AC4" i="22" s="1"/>
  <c r="I27" i="19"/>
  <c r="I50" s="1"/>
  <c r="I75" s="1"/>
  <c r="O17" i="22" s="1"/>
  <c r="AB8" l="1"/>
  <c r="V89" i="19"/>
  <c r="V86"/>
  <c r="V123" s="1"/>
  <c r="V87"/>
  <c r="V88"/>
  <c r="V91"/>
  <c r="V90"/>
  <c r="W8" i="22"/>
  <c r="Q89" i="19"/>
  <c r="Q86"/>
  <c r="Q123" s="1"/>
  <c r="Q88"/>
  <c r="Q87"/>
  <c r="Q90"/>
  <c r="Q91"/>
  <c r="AA5" i="22"/>
  <c r="U92" i="19"/>
  <c r="AA8" i="22"/>
  <c r="U86" i="19"/>
  <c r="U123" s="1"/>
  <c r="U87"/>
  <c r="U89"/>
  <c r="U88"/>
  <c r="U90"/>
  <c r="U91"/>
  <c r="AC8" i="22"/>
  <c r="W88" i="19"/>
  <c r="W125" s="1"/>
  <c r="W87"/>
  <c r="W86"/>
  <c r="W123" s="1"/>
  <c r="W89"/>
  <c r="W91"/>
  <c r="W128" s="1"/>
  <c r="W90"/>
  <c r="O8" i="22"/>
  <c r="I86" i="19"/>
  <c r="I123" s="1"/>
  <c r="I89"/>
  <c r="I126" s="1"/>
  <c r="I88"/>
  <c r="I87"/>
  <c r="I90"/>
  <c r="I91"/>
  <c r="Z8" i="22"/>
  <c r="T89" i="19"/>
  <c r="T88"/>
  <c r="T86"/>
  <c r="T123" s="1"/>
  <c r="T87"/>
  <c r="T90"/>
  <c r="T127" s="1"/>
  <c r="T91"/>
  <c r="AB5" i="22"/>
  <c r="V92" i="19"/>
  <c r="V129" s="1"/>
  <c r="M5" i="22"/>
  <c r="G92" i="19"/>
  <c r="U8" i="22"/>
  <c r="O87" i="19"/>
  <c r="O88"/>
  <c r="O86"/>
  <c r="O123" s="1"/>
  <c r="O89"/>
  <c r="O90"/>
  <c r="O91"/>
  <c r="K8" i="22"/>
  <c r="E89" i="19"/>
  <c r="E87"/>
  <c r="E86"/>
  <c r="E123" s="1"/>
  <c r="E88"/>
  <c r="E91"/>
  <c r="E128" s="1"/>
  <c r="E90"/>
  <c r="M8" i="22"/>
  <c r="G87" i="19"/>
  <c r="G89"/>
  <c r="G126" s="1"/>
  <c r="G88"/>
  <c r="G86"/>
  <c r="G123" s="1"/>
  <c r="G91"/>
  <c r="G90"/>
  <c r="G127" s="1"/>
  <c r="Q8" i="22"/>
  <c r="K87" i="19"/>
  <c r="K88"/>
  <c r="K86"/>
  <c r="K123" s="1"/>
  <c r="K89"/>
  <c r="K91"/>
  <c r="K90"/>
  <c r="S5" i="22"/>
  <c r="M92" i="19"/>
  <c r="N5" i="22"/>
  <c r="H92" i="19"/>
  <c r="AC5" i="22"/>
  <c r="W92" i="19"/>
  <c r="U5" i="22"/>
  <c r="O92" i="19"/>
  <c r="K5" i="22"/>
  <c r="E92" i="19"/>
  <c r="R5" i="22"/>
  <c r="L92" i="19"/>
  <c r="Y8" i="22"/>
  <c r="S89" i="19"/>
  <c r="S87"/>
  <c r="S88"/>
  <c r="S86"/>
  <c r="S123" s="1"/>
  <c r="S90"/>
  <c r="S127" s="1"/>
  <c r="S91"/>
  <c r="N8" i="22"/>
  <c r="H89" i="19"/>
  <c r="H126" s="1"/>
  <c r="H88"/>
  <c r="H86"/>
  <c r="H123" s="1"/>
  <c r="H87"/>
  <c r="H91"/>
  <c r="H128" s="1"/>
  <c r="H90"/>
  <c r="Y5" i="22"/>
  <c r="S92" i="19"/>
  <c r="P5" i="22"/>
  <c r="J92" i="19"/>
  <c r="L8" i="22"/>
  <c r="F87" i="19"/>
  <c r="F89"/>
  <c r="F86"/>
  <c r="F123" s="1"/>
  <c r="F88"/>
  <c r="F90"/>
  <c r="F91"/>
  <c r="V8" i="22"/>
  <c r="P86" i="19"/>
  <c r="P123" s="1"/>
  <c r="P87"/>
  <c r="P89"/>
  <c r="P126" s="1"/>
  <c r="P88"/>
  <c r="P91"/>
  <c r="P90"/>
  <c r="R8" i="22"/>
  <c r="L86" i="19"/>
  <c r="L123" s="1"/>
  <c r="L87"/>
  <c r="L88"/>
  <c r="L89"/>
  <c r="L91"/>
  <c r="L90"/>
  <c r="W5" i="22"/>
  <c r="Q92" i="19"/>
  <c r="Q129" s="1"/>
  <c r="T8" i="22"/>
  <c r="N86" i="19"/>
  <c r="N123" s="1"/>
  <c r="N88"/>
  <c r="N87"/>
  <c r="N89"/>
  <c r="N90"/>
  <c r="N91"/>
  <c r="V5" i="22"/>
  <c r="P92" i="19"/>
  <c r="P8" i="22"/>
  <c r="J89" i="19"/>
  <c r="J86"/>
  <c r="J123" s="1"/>
  <c r="J88"/>
  <c r="J87"/>
  <c r="J90"/>
  <c r="J127" s="1"/>
  <c r="J91"/>
  <c r="X5" i="22"/>
  <c r="R92" i="19"/>
  <c r="S8" i="22"/>
  <c r="M89" i="19"/>
  <c r="M126" s="1"/>
  <c r="M88"/>
  <c r="M87"/>
  <c r="M86"/>
  <c r="M123" s="1"/>
  <c r="M91"/>
  <c r="M128" s="1"/>
  <c r="M90"/>
  <c r="X8" i="22"/>
  <c r="R89" i="19"/>
  <c r="R86"/>
  <c r="R123" s="1"/>
  <c r="R87"/>
  <c r="R88"/>
  <c r="R90"/>
  <c r="R127" s="1"/>
  <c r="R91"/>
  <c r="O5" i="22"/>
  <c r="I92" i="19"/>
  <c r="Z5" i="22"/>
  <c r="T92" i="19"/>
  <c r="L5" i="22"/>
  <c r="F92" i="19"/>
  <c r="T5" i="22"/>
  <c r="N92" i="19"/>
  <c r="Q5" i="22"/>
  <c r="K92" i="19"/>
  <c r="K129" s="1"/>
  <c r="X40"/>
  <c r="X65" s="1"/>
  <c r="AD7" i="22" s="1"/>
  <c r="Y40" i="19"/>
  <c r="Y65" s="1"/>
  <c r="AE7" i="22" s="1"/>
  <c r="Y46" i="19"/>
  <c r="Y71" s="1"/>
  <c r="AE13" i="22" s="1"/>
  <c r="X46" i="19"/>
  <c r="X71" s="1"/>
  <c r="AD13" i="22" s="1"/>
  <c r="H36" i="19"/>
  <c r="H61" s="1"/>
  <c r="H31"/>
  <c r="R100"/>
  <c r="X15" i="22"/>
  <c r="R115" i="19"/>
  <c r="R98"/>
  <c r="R113"/>
  <c r="R106"/>
  <c r="R93"/>
  <c r="R108"/>
  <c r="R95"/>
  <c r="R94"/>
  <c r="R109"/>
  <c r="R111"/>
  <c r="R114"/>
  <c r="R117"/>
  <c r="R101"/>
  <c r="R97"/>
  <c r="R103"/>
  <c r="R105"/>
  <c r="R102"/>
  <c r="R107"/>
  <c r="R112"/>
  <c r="R110"/>
  <c r="R116"/>
  <c r="R153" s="1"/>
  <c r="R104"/>
  <c r="R96"/>
  <c r="R133" s="1"/>
  <c r="R99"/>
  <c r="Y49"/>
  <c r="Y74" s="1"/>
  <c r="AE16" i="22" s="1"/>
  <c r="X49" i="19"/>
  <c r="X74" s="1"/>
  <c r="AD16" i="22" s="1"/>
  <c r="K4"/>
  <c r="N96" i="19"/>
  <c r="N98"/>
  <c r="N101"/>
  <c r="N111"/>
  <c r="N94"/>
  <c r="N102"/>
  <c r="N106"/>
  <c r="N99"/>
  <c r="N113"/>
  <c r="N100"/>
  <c r="N110"/>
  <c r="N95"/>
  <c r="T15" i="22"/>
  <c r="N115" i="19"/>
  <c r="N105"/>
  <c r="N104"/>
  <c r="N103"/>
  <c r="N107"/>
  <c r="N112"/>
  <c r="N114"/>
  <c r="N93"/>
  <c r="N108"/>
  <c r="N145" s="1"/>
  <c r="N97"/>
  <c r="N109"/>
  <c r="N117"/>
  <c r="N116"/>
  <c r="N153" s="1"/>
  <c r="S31"/>
  <c r="S36"/>
  <c r="S61" s="1"/>
  <c r="O36"/>
  <c r="O61" s="1"/>
  <c r="O31"/>
  <c r="Z15" i="22"/>
  <c r="T115" i="19"/>
  <c r="T94"/>
  <c r="T105"/>
  <c r="T103"/>
  <c r="T116"/>
  <c r="T109"/>
  <c r="T113"/>
  <c r="T96"/>
  <c r="T117"/>
  <c r="T104"/>
  <c r="T97"/>
  <c r="T100"/>
  <c r="T114"/>
  <c r="T98"/>
  <c r="T101"/>
  <c r="T107"/>
  <c r="T99"/>
  <c r="T93"/>
  <c r="T112"/>
  <c r="T102"/>
  <c r="T106"/>
  <c r="T110"/>
  <c r="T147" s="1"/>
  <c r="T95"/>
  <c r="T111"/>
  <c r="T108"/>
  <c r="X38"/>
  <c r="X63" s="1"/>
  <c r="Y38"/>
  <c r="Y63" s="1"/>
  <c r="O99"/>
  <c r="O101"/>
  <c r="O107"/>
  <c r="O116"/>
  <c r="O93"/>
  <c r="O112"/>
  <c r="O104"/>
  <c r="O94"/>
  <c r="O103"/>
  <c r="O96"/>
  <c r="O108"/>
  <c r="O145" s="1"/>
  <c r="O100"/>
  <c r="O114"/>
  <c r="U15" i="22"/>
  <c r="O109" i="19"/>
  <c r="O146" s="1"/>
  <c r="O98"/>
  <c r="O97"/>
  <c r="O110"/>
  <c r="O113"/>
  <c r="O102"/>
  <c r="O117"/>
  <c r="O115"/>
  <c r="O105"/>
  <c r="O142" s="1"/>
  <c r="O95"/>
  <c r="O132" s="1"/>
  <c r="O106"/>
  <c r="O111"/>
  <c r="Q104"/>
  <c r="Q108"/>
  <c r="Q103"/>
  <c r="Q93"/>
  <c r="Q112"/>
  <c r="Q113"/>
  <c r="Q101"/>
  <c r="Q95"/>
  <c r="Q111"/>
  <c r="Q98"/>
  <c r="Q96"/>
  <c r="Q106"/>
  <c r="Q114"/>
  <c r="Q117"/>
  <c r="Q109"/>
  <c r="W15" i="22"/>
  <c r="Q97" i="19"/>
  <c r="Q110"/>
  <c r="Q99"/>
  <c r="Q107"/>
  <c r="Q115"/>
  <c r="Q152" s="1"/>
  <c r="Q116"/>
  <c r="Q94"/>
  <c r="Q100"/>
  <c r="Q102"/>
  <c r="Q105"/>
  <c r="J36"/>
  <c r="J61" s="1"/>
  <c r="J31"/>
  <c r="X50"/>
  <c r="X75" s="1"/>
  <c r="AD17" i="22" s="1"/>
  <c r="Y50" i="19"/>
  <c r="Y75" s="1"/>
  <c r="AE17" i="22" s="1"/>
  <c r="X53" i="19"/>
  <c r="X78" s="1"/>
  <c r="AD20" i="22" s="1"/>
  <c r="Y53" i="19"/>
  <c r="Y78" s="1"/>
  <c r="AE20" i="22" s="1"/>
  <c r="L36" i="19"/>
  <c r="L61" s="1"/>
  <c r="L31"/>
  <c r="Y47"/>
  <c r="Y72" s="1"/>
  <c r="AE14" i="22" s="1"/>
  <c r="X47" i="19"/>
  <c r="X72" s="1"/>
  <c r="AD14" i="22" s="1"/>
  <c r="Y39" i="19"/>
  <c r="Y64" s="1"/>
  <c r="AE6" i="22" s="1"/>
  <c r="X39" i="19"/>
  <c r="X64" s="1"/>
  <c r="AD6" i="22" s="1"/>
  <c r="K112" i="19"/>
  <c r="K99"/>
  <c r="K100"/>
  <c r="K95"/>
  <c r="K93"/>
  <c r="K130" s="1"/>
  <c r="K110"/>
  <c r="K115"/>
  <c r="K113"/>
  <c r="K116"/>
  <c r="K107"/>
  <c r="K106"/>
  <c r="K114"/>
  <c r="K105"/>
  <c r="K96"/>
  <c r="K104"/>
  <c r="K117"/>
  <c r="K94"/>
  <c r="K131" s="1"/>
  <c r="K98"/>
  <c r="K103"/>
  <c r="Q15" i="22"/>
  <c r="K111" i="19"/>
  <c r="K97"/>
  <c r="K134" s="1"/>
  <c r="K109"/>
  <c r="K108"/>
  <c r="K102"/>
  <c r="K101"/>
  <c r="X51"/>
  <c r="X76" s="1"/>
  <c r="AD18" i="22" s="1"/>
  <c r="Y51" i="19"/>
  <c r="Y76" s="1"/>
  <c r="AE18" i="22" s="1"/>
  <c r="Y42" i="19"/>
  <c r="Y67" s="1"/>
  <c r="AE9" i="22" s="1"/>
  <c r="X42" i="19"/>
  <c r="X67" s="1"/>
  <c r="AD9" i="22" s="1"/>
  <c r="E102" i="19"/>
  <c r="K15" i="22"/>
  <c r="E103" i="19"/>
  <c r="E93"/>
  <c r="E130" s="1"/>
  <c r="E98"/>
  <c r="E109"/>
  <c r="E113"/>
  <c r="E106"/>
  <c r="E95"/>
  <c r="E104"/>
  <c r="E99"/>
  <c r="E116"/>
  <c r="E115"/>
  <c r="E101"/>
  <c r="E108"/>
  <c r="E112"/>
  <c r="E94"/>
  <c r="E114"/>
  <c r="E117"/>
  <c r="E107"/>
  <c r="E144" s="1"/>
  <c r="E111"/>
  <c r="E100"/>
  <c r="E97"/>
  <c r="E110"/>
  <c r="E96"/>
  <c r="E133" s="1"/>
  <c r="E105"/>
  <c r="E142" s="1"/>
  <c r="Y43"/>
  <c r="Y68" s="1"/>
  <c r="AE10" i="22" s="1"/>
  <c r="X43" i="19"/>
  <c r="X68" s="1"/>
  <c r="AD10" i="22" s="1"/>
  <c r="V36" i="19"/>
  <c r="V61" s="1"/>
  <c r="V31"/>
  <c r="U100"/>
  <c r="U109"/>
  <c r="U114"/>
  <c r="U117"/>
  <c r="U111"/>
  <c r="U99"/>
  <c r="U105"/>
  <c r="U107"/>
  <c r="U116"/>
  <c r="U93"/>
  <c r="U106"/>
  <c r="U96"/>
  <c r="U97"/>
  <c r="AA15" i="22"/>
  <c r="U112" i="19"/>
  <c r="U110"/>
  <c r="U102"/>
  <c r="U103"/>
  <c r="U104"/>
  <c r="U115"/>
  <c r="U113"/>
  <c r="U108"/>
  <c r="U98"/>
  <c r="U94"/>
  <c r="U95"/>
  <c r="U101"/>
  <c r="M112"/>
  <c r="M100"/>
  <c r="M104"/>
  <c r="M106"/>
  <c r="M101"/>
  <c r="M107"/>
  <c r="S15" i="22"/>
  <c r="M94" i="19"/>
  <c r="M98"/>
  <c r="M117"/>
  <c r="M111"/>
  <c r="M105"/>
  <c r="M95"/>
  <c r="M97"/>
  <c r="M103"/>
  <c r="M110"/>
  <c r="M113"/>
  <c r="M150" s="1"/>
  <c r="M93"/>
  <c r="M109"/>
  <c r="M102"/>
  <c r="M114"/>
  <c r="M116"/>
  <c r="M115"/>
  <c r="M96"/>
  <c r="M108"/>
  <c r="M99"/>
  <c r="J93"/>
  <c r="J130" s="1"/>
  <c r="J112"/>
  <c r="J111"/>
  <c r="J114"/>
  <c r="J109"/>
  <c r="J103"/>
  <c r="J105"/>
  <c r="J101"/>
  <c r="P15" i="22"/>
  <c r="J106" i="19"/>
  <c r="J102"/>
  <c r="J94"/>
  <c r="J110"/>
  <c r="J116"/>
  <c r="J107"/>
  <c r="J115"/>
  <c r="J108"/>
  <c r="J104"/>
  <c r="J141" s="1"/>
  <c r="J95"/>
  <c r="J117"/>
  <c r="J97"/>
  <c r="J96"/>
  <c r="J113"/>
  <c r="J99"/>
  <c r="J98"/>
  <c r="J100"/>
  <c r="U36"/>
  <c r="U61" s="1"/>
  <c r="U31"/>
  <c r="E31"/>
  <c r="E36"/>
  <c r="E61" s="1"/>
  <c r="R36"/>
  <c r="R61" s="1"/>
  <c r="R31"/>
  <c r="F109"/>
  <c r="F117"/>
  <c r="F99"/>
  <c r="F106"/>
  <c r="F94"/>
  <c r="F102"/>
  <c r="F110"/>
  <c r="F93"/>
  <c r="F115"/>
  <c r="F101"/>
  <c r="F105"/>
  <c r="F96"/>
  <c r="F104"/>
  <c r="L15" i="22"/>
  <c r="F97" i="19"/>
  <c r="F108"/>
  <c r="F95"/>
  <c r="F132" s="1"/>
  <c r="F114"/>
  <c r="F116"/>
  <c r="F100"/>
  <c r="F98"/>
  <c r="F113"/>
  <c r="F107"/>
  <c r="F111"/>
  <c r="F103"/>
  <c r="F112"/>
  <c r="X44"/>
  <c r="X69" s="1"/>
  <c r="AD11" i="22" s="1"/>
  <c r="Y44" i="19"/>
  <c r="Y69" s="1"/>
  <c r="AE11" i="22" s="1"/>
  <c r="T36" i="19"/>
  <c r="T61" s="1"/>
  <c r="T31"/>
  <c r="I96"/>
  <c r="I95"/>
  <c r="I101"/>
  <c r="I102"/>
  <c r="I115"/>
  <c r="I112"/>
  <c r="I100"/>
  <c r="I104"/>
  <c r="I111"/>
  <c r="I99"/>
  <c r="I106"/>
  <c r="I113"/>
  <c r="I103"/>
  <c r="I109"/>
  <c r="I105"/>
  <c r="I114"/>
  <c r="I93"/>
  <c r="I130" s="1"/>
  <c r="O15" i="22"/>
  <c r="I108" i="19"/>
  <c r="I110"/>
  <c r="I98"/>
  <c r="I97"/>
  <c r="I117"/>
  <c r="I94"/>
  <c r="I107"/>
  <c r="I116"/>
  <c r="M31"/>
  <c r="M36"/>
  <c r="M61" s="1"/>
  <c r="V105"/>
  <c r="V96"/>
  <c r="V101"/>
  <c r="V111"/>
  <c r="V115"/>
  <c r="V112"/>
  <c r="V113"/>
  <c r="V116"/>
  <c r="V97"/>
  <c r="V99"/>
  <c r="V100"/>
  <c r="V108"/>
  <c r="V95"/>
  <c r="V94"/>
  <c r="V103"/>
  <c r="V98"/>
  <c r="V107"/>
  <c r="V104"/>
  <c r="V117"/>
  <c r="V93"/>
  <c r="V130" s="1"/>
  <c r="AB15" i="22"/>
  <c r="V106" i="19"/>
  <c r="V102"/>
  <c r="V139" s="1"/>
  <c r="V109"/>
  <c r="V146" s="1"/>
  <c r="V114"/>
  <c r="V110"/>
  <c r="Y48"/>
  <c r="Y73" s="1"/>
  <c r="X48"/>
  <c r="X73" s="1"/>
  <c r="N31"/>
  <c r="N36"/>
  <c r="N61" s="1"/>
  <c r="H116"/>
  <c r="H115"/>
  <c r="H107"/>
  <c r="H93"/>
  <c r="H130" s="1"/>
  <c r="H108"/>
  <c r="H103"/>
  <c r="H94"/>
  <c r="H110"/>
  <c r="H117"/>
  <c r="H112"/>
  <c r="H111"/>
  <c r="H114"/>
  <c r="N15" i="22"/>
  <c r="H101" i="19"/>
  <c r="H97"/>
  <c r="H100"/>
  <c r="H104"/>
  <c r="H99"/>
  <c r="H106"/>
  <c r="H113"/>
  <c r="H95"/>
  <c r="H105"/>
  <c r="H96"/>
  <c r="H109"/>
  <c r="H98"/>
  <c r="H102"/>
  <c r="H139" s="1"/>
  <c r="P111"/>
  <c r="P96"/>
  <c r="P109"/>
  <c r="P112"/>
  <c r="P99"/>
  <c r="P101"/>
  <c r="P93"/>
  <c r="P130" s="1"/>
  <c r="P98"/>
  <c r="P107"/>
  <c r="P103"/>
  <c r="P105"/>
  <c r="P108"/>
  <c r="P117"/>
  <c r="P102"/>
  <c r="P139" s="1"/>
  <c r="P94"/>
  <c r="P131" s="1"/>
  <c r="P114"/>
  <c r="V15" i="22"/>
  <c r="P106" i="19"/>
  <c r="P110"/>
  <c r="P147" s="1"/>
  <c r="P116"/>
  <c r="P115"/>
  <c r="P104"/>
  <c r="P141" s="1"/>
  <c r="P97"/>
  <c r="P95"/>
  <c r="P100"/>
  <c r="P137" s="1"/>
  <c r="P113"/>
  <c r="X37"/>
  <c r="X62" s="1"/>
  <c r="AD4" i="22" s="1"/>
  <c r="Y37" i="19"/>
  <c r="Y62" s="1"/>
  <c r="AE4" i="22" s="1"/>
  <c r="X52" i="19"/>
  <c r="X77" s="1"/>
  <c r="AD19" i="22" s="1"/>
  <c r="Y52" i="19"/>
  <c r="Y77" s="1"/>
  <c r="AE19" i="22" s="1"/>
  <c r="I36" i="19"/>
  <c r="I61" s="1"/>
  <c r="I31"/>
  <c r="Q36"/>
  <c r="Q61" s="1"/>
  <c r="Q31"/>
  <c r="K7" i="22"/>
  <c r="L103" i="19"/>
  <c r="L114"/>
  <c r="L99"/>
  <c r="L97"/>
  <c r="L98"/>
  <c r="L102"/>
  <c r="L107"/>
  <c r="L112"/>
  <c r="L115"/>
  <c r="L111"/>
  <c r="L113"/>
  <c r="L100"/>
  <c r="L94"/>
  <c r="L109"/>
  <c r="L106"/>
  <c r="L117"/>
  <c r="L96"/>
  <c r="L116"/>
  <c r="R15" i="22"/>
  <c r="L105" i="19"/>
  <c r="L110"/>
  <c r="L108"/>
  <c r="L104"/>
  <c r="L95"/>
  <c r="L101"/>
  <c r="L93"/>
  <c r="X41"/>
  <c r="X66" s="1"/>
  <c r="Y41"/>
  <c r="Y66" s="1"/>
  <c r="S113"/>
  <c r="S94"/>
  <c r="S104"/>
  <c r="S101"/>
  <c r="S93"/>
  <c r="S102"/>
  <c r="S96"/>
  <c r="S108"/>
  <c r="S98"/>
  <c r="S97"/>
  <c r="Y15" i="22"/>
  <c r="S100" i="19"/>
  <c r="S105"/>
  <c r="S116"/>
  <c r="S110"/>
  <c r="S109"/>
  <c r="S99"/>
  <c r="S103"/>
  <c r="S140" s="1"/>
  <c r="S107"/>
  <c r="S115"/>
  <c r="S111"/>
  <c r="S114"/>
  <c r="S95"/>
  <c r="S106"/>
  <c r="S112"/>
  <c r="S117"/>
  <c r="K36"/>
  <c r="K61" s="1"/>
  <c r="K31"/>
  <c r="G36"/>
  <c r="G61" s="1"/>
  <c r="G31"/>
  <c r="F36"/>
  <c r="F61" s="1"/>
  <c r="F31"/>
  <c r="W96"/>
  <c r="W112"/>
  <c r="W114"/>
  <c r="W107"/>
  <c r="W111"/>
  <c r="W115"/>
  <c r="W117"/>
  <c r="W95"/>
  <c r="W101"/>
  <c r="W104"/>
  <c r="AC15" i="22"/>
  <c r="W106" i="19"/>
  <c r="W113"/>
  <c r="W98"/>
  <c r="W94"/>
  <c r="W99"/>
  <c r="W102"/>
  <c r="W93"/>
  <c r="W108"/>
  <c r="W116"/>
  <c r="W97"/>
  <c r="W134" s="1"/>
  <c r="W105"/>
  <c r="W110"/>
  <c r="W103"/>
  <c r="W109"/>
  <c r="W100"/>
  <c r="Y45"/>
  <c r="Y70" s="1"/>
  <c r="AE12" i="22" s="1"/>
  <c r="X45" i="19"/>
  <c r="X70" s="1"/>
  <c r="AD12" i="22" s="1"/>
  <c r="W36" i="19"/>
  <c r="W61" s="1"/>
  <c r="W31"/>
  <c r="X36"/>
  <c r="X61" s="1"/>
  <c r="Y36"/>
  <c r="Y61" s="1"/>
  <c r="X31"/>
  <c r="P31"/>
  <c r="P36"/>
  <c r="P61" s="1"/>
  <c r="G113"/>
  <c r="G105"/>
  <c r="G117"/>
  <c r="G104"/>
  <c r="G94"/>
  <c r="G98"/>
  <c r="G116"/>
  <c r="G109"/>
  <c r="G95"/>
  <c r="G100"/>
  <c r="G107"/>
  <c r="G101"/>
  <c r="G108"/>
  <c r="G114"/>
  <c r="G115"/>
  <c r="G93"/>
  <c r="G130" s="1"/>
  <c r="G106"/>
  <c r="M15" i="22"/>
  <c r="G111" i="19"/>
  <c r="G97"/>
  <c r="G102"/>
  <c r="G110"/>
  <c r="G112"/>
  <c r="G103"/>
  <c r="G99"/>
  <c r="G96"/>
  <c r="M151" l="1"/>
  <c r="Q127"/>
  <c r="W139"/>
  <c r="S136"/>
  <c r="R151"/>
  <c r="J135"/>
  <c r="N124"/>
  <c r="F126"/>
  <c r="O126"/>
  <c r="U125"/>
  <c r="Q126"/>
  <c r="M125"/>
  <c r="J125"/>
  <c r="P129"/>
  <c r="L128"/>
  <c r="E124"/>
  <c r="I125"/>
  <c r="W124"/>
  <c r="F130"/>
  <c r="R130"/>
  <c r="R126"/>
  <c r="N128"/>
  <c r="L125"/>
  <c r="P124"/>
  <c r="S129"/>
  <c r="H124"/>
  <c r="S125"/>
  <c r="O129"/>
  <c r="K125"/>
  <c r="G124"/>
  <c r="T128"/>
  <c r="V124"/>
  <c r="U143"/>
  <c r="S146"/>
  <c r="J147"/>
  <c r="W142"/>
  <c r="S149"/>
  <c r="N129"/>
  <c r="R128"/>
  <c r="E126"/>
  <c r="I128"/>
  <c r="V125"/>
  <c r="S130"/>
  <c r="U130"/>
  <c r="N126"/>
  <c r="P125"/>
  <c r="H125"/>
  <c r="S126"/>
  <c r="K126"/>
  <c r="G125"/>
  <c r="O124"/>
  <c r="W127"/>
  <c r="U127"/>
  <c r="V128"/>
  <c r="O130"/>
  <c r="T129"/>
  <c r="J128"/>
  <c r="L126"/>
  <c r="F128"/>
  <c r="L130"/>
  <c r="I124"/>
  <c r="Q125"/>
  <c r="AD5" i="22"/>
  <c r="X92" i="19"/>
  <c r="Q130"/>
  <c r="R124"/>
  <c r="J129"/>
  <c r="W129"/>
  <c r="O127"/>
  <c r="T124"/>
  <c r="Q128"/>
  <c r="V126"/>
  <c r="W130"/>
  <c r="T130"/>
  <c r="N130"/>
  <c r="F129"/>
  <c r="I129"/>
  <c r="R125"/>
  <c r="M124"/>
  <c r="R129"/>
  <c r="J124"/>
  <c r="N127"/>
  <c r="L127"/>
  <c r="L124"/>
  <c r="P128"/>
  <c r="F125"/>
  <c r="S128"/>
  <c r="S124"/>
  <c r="K128"/>
  <c r="K124"/>
  <c r="O128"/>
  <c r="O125"/>
  <c r="T126"/>
  <c r="U128"/>
  <c r="U124"/>
  <c r="V127"/>
  <c r="AE8" i="22"/>
  <c r="Y89" i="19"/>
  <c r="Y88"/>
  <c r="Y86"/>
  <c r="Y123" s="1"/>
  <c r="Y87"/>
  <c r="Y91"/>
  <c r="Y90"/>
  <c r="AD8" i="22"/>
  <c r="X88" i="19"/>
  <c r="X87"/>
  <c r="X89"/>
  <c r="X86"/>
  <c r="X123" s="1"/>
  <c r="X91"/>
  <c r="X90"/>
  <c r="AE5" i="22"/>
  <c r="Y92" i="19"/>
  <c r="M127"/>
  <c r="H127"/>
  <c r="E129"/>
  <c r="M129"/>
  <c r="E127"/>
  <c r="M130"/>
  <c r="J126"/>
  <c r="N125"/>
  <c r="P127"/>
  <c r="F127"/>
  <c r="F124"/>
  <c r="L129"/>
  <c r="H129"/>
  <c r="K127"/>
  <c r="G128"/>
  <c r="E125"/>
  <c r="G129"/>
  <c r="T125"/>
  <c r="I127"/>
  <c r="W126"/>
  <c r="U126"/>
  <c r="U129"/>
  <c r="Q124"/>
  <c r="I151"/>
  <c r="O148"/>
  <c r="T153"/>
  <c r="J152"/>
  <c r="K151"/>
  <c r="R139"/>
  <c r="R138"/>
  <c r="R146"/>
  <c r="R149"/>
  <c r="U135"/>
  <c r="U149"/>
  <c r="Q139"/>
  <c r="Q134"/>
  <c r="T141"/>
  <c r="R136"/>
  <c r="K143"/>
  <c r="V151"/>
  <c r="I144"/>
  <c r="F153"/>
  <c r="F142"/>
  <c r="F147"/>
  <c r="F136"/>
  <c r="J148"/>
  <c r="G149"/>
  <c r="W150"/>
  <c r="S135"/>
  <c r="L147"/>
  <c r="L131"/>
  <c r="L152"/>
  <c r="L140"/>
  <c r="P144"/>
  <c r="H148"/>
  <c r="H131"/>
  <c r="V144"/>
  <c r="V132"/>
  <c r="V134"/>
  <c r="V142"/>
  <c r="I135"/>
  <c r="I133"/>
  <c r="F144"/>
  <c r="F134"/>
  <c r="J132"/>
  <c r="J139"/>
  <c r="M145"/>
  <c r="M135"/>
  <c r="M138"/>
  <c r="P134"/>
  <c r="Q136"/>
  <c r="Q146"/>
  <c r="G136"/>
  <c r="G139"/>
  <c r="G143"/>
  <c r="G145"/>
  <c r="G131"/>
  <c r="W153"/>
  <c r="W132"/>
  <c r="S143"/>
  <c r="S152"/>
  <c r="S145"/>
  <c r="L132"/>
  <c r="L142"/>
  <c r="L137"/>
  <c r="L149"/>
  <c r="AA65"/>
  <c r="P132"/>
  <c r="P151"/>
  <c r="P135"/>
  <c r="H142"/>
  <c r="H136"/>
  <c r="H138"/>
  <c r="H152"/>
  <c r="I147"/>
  <c r="I150"/>
  <c r="I139"/>
  <c r="F149"/>
  <c r="F138"/>
  <c r="J137"/>
  <c r="J153"/>
  <c r="M139"/>
  <c r="M147"/>
  <c r="M142"/>
  <c r="U138"/>
  <c r="U145"/>
  <c r="U140"/>
  <c r="E147"/>
  <c r="K138"/>
  <c r="K133"/>
  <c r="Q137"/>
  <c r="Q132"/>
  <c r="O152"/>
  <c r="O133"/>
  <c r="O138"/>
  <c r="T145"/>
  <c r="T143"/>
  <c r="T151"/>
  <c r="N146"/>
  <c r="N136"/>
  <c r="E152"/>
  <c r="E139"/>
  <c r="K146"/>
  <c r="K152"/>
  <c r="Q151"/>
  <c r="Q148"/>
  <c r="T135"/>
  <c r="N140"/>
  <c r="R147"/>
  <c r="R152"/>
  <c r="G134"/>
  <c r="G138"/>
  <c r="W147"/>
  <c r="W131"/>
  <c r="W151"/>
  <c r="S132"/>
  <c r="S141"/>
  <c r="L141"/>
  <c r="L136"/>
  <c r="P142"/>
  <c r="H135"/>
  <c r="H132"/>
  <c r="H145"/>
  <c r="V137"/>
  <c r="V150"/>
  <c r="I137"/>
  <c r="F131"/>
  <c r="F146"/>
  <c r="U132"/>
  <c r="U150"/>
  <c r="U134"/>
  <c r="U153"/>
  <c r="U148"/>
  <c r="E136"/>
  <c r="O143"/>
  <c r="O140"/>
  <c r="O136"/>
  <c r="T148"/>
  <c r="T139"/>
  <c r="T133"/>
  <c r="N134"/>
  <c r="N138"/>
  <c r="R144"/>
  <c r="G150"/>
  <c r="W140"/>
  <c r="W136"/>
  <c r="W143"/>
  <c r="S137"/>
  <c r="L134"/>
  <c r="P153"/>
  <c r="P145"/>
  <c r="P149"/>
  <c r="H149"/>
  <c r="V135"/>
  <c r="V145"/>
  <c r="V153"/>
  <c r="V148"/>
  <c r="I131"/>
  <c r="I141"/>
  <c r="F150"/>
  <c r="J133"/>
  <c r="J143"/>
  <c r="J140"/>
  <c r="J149"/>
  <c r="M133"/>
  <c r="M131"/>
  <c r="U136"/>
  <c r="E149"/>
  <c r="E153"/>
  <c r="E143"/>
  <c r="K144"/>
  <c r="K147"/>
  <c r="Q143"/>
  <c r="O147"/>
  <c r="T136"/>
  <c r="N151"/>
  <c r="N141"/>
  <c r="N132"/>
  <c r="N148"/>
  <c r="R132"/>
  <c r="W138"/>
  <c r="AE3" i="22"/>
  <c r="Y80" i="19"/>
  <c r="AC3" i="22"/>
  <c r="W80" i="19"/>
  <c r="Q80"/>
  <c r="W3" i="22"/>
  <c r="P154" i="19"/>
  <c r="P119"/>
  <c r="R80"/>
  <c r="X3" i="22"/>
  <c r="U80" i="19"/>
  <c r="AA3" i="22"/>
  <c r="AB3"/>
  <c r="V80" i="19"/>
  <c r="L80"/>
  <c r="R3" i="22"/>
  <c r="O80" i="19"/>
  <c r="U3" i="22"/>
  <c r="N119" i="19"/>
  <c r="N154"/>
  <c r="N3" i="22"/>
  <c r="H80" i="19"/>
  <c r="F151"/>
  <c r="U146"/>
  <c r="K136"/>
  <c r="G147"/>
  <c r="G142"/>
  <c r="L135"/>
  <c r="P136"/>
  <c r="H133"/>
  <c r="H134"/>
  <c r="I140"/>
  <c r="I148"/>
  <c r="I152"/>
  <c r="J150"/>
  <c r="J144"/>
  <c r="J142"/>
  <c r="M132"/>
  <c r="M149"/>
  <c r="U141"/>
  <c r="U142"/>
  <c r="U151"/>
  <c r="E148"/>
  <c r="E131"/>
  <c r="E132"/>
  <c r="E135"/>
  <c r="K140"/>
  <c r="K141"/>
  <c r="K137"/>
  <c r="Q149"/>
  <c r="Q141"/>
  <c r="O150"/>
  <c r="O141"/>
  <c r="O144"/>
  <c r="T146"/>
  <c r="T131"/>
  <c r="N150"/>
  <c r="N131"/>
  <c r="N133"/>
  <c r="L154"/>
  <c r="L119"/>
  <c r="X105"/>
  <c r="X117"/>
  <c r="X103"/>
  <c r="X110"/>
  <c r="X96"/>
  <c r="X116"/>
  <c r="X101"/>
  <c r="X111"/>
  <c r="X148" s="1"/>
  <c r="X109"/>
  <c r="X104"/>
  <c r="X98"/>
  <c r="X100"/>
  <c r="X115"/>
  <c r="X97"/>
  <c r="X112"/>
  <c r="X114"/>
  <c r="X106"/>
  <c r="X143" s="1"/>
  <c r="X94"/>
  <c r="X102"/>
  <c r="X139" s="1"/>
  <c r="X95"/>
  <c r="X113"/>
  <c r="X93"/>
  <c r="X130" s="1"/>
  <c r="X99"/>
  <c r="X136" s="1"/>
  <c r="X107"/>
  <c r="AD15" i="22"/>
  <c r="X108" i="19"/>
  <c r="M80"/>
  <c r="S3" i="22"/>
  <c r="F119" i="19"/>
  <c r="F154"/>
  <c r="E80"/>
  <c r="K3" i="22"/>
  <c r="AA61" i="19"/>
  <c r="T119"/>
  <c r="T154"/>
  <c r="S80"/>
  <c r="Y3" i="22"/>
  <c r="M3"/>
  <c r="G80" i="19"/>
  <c r="G154"/>
  <c r="G119"/>
  <c r="S119"/>
  <c r="S154"/>
  <c r="T3" i="22"/>
  <c r="N80" i="19"/>
  <c r="J119"/>
  <c r="J154"/>
  <c r="M119"/>
  <c r="M154"/>
  <c r="U154"/>
  <c r="U119"/>
  <c r="K119"/>
  <c r="K154"/>
  <c r="Q119"/>
  <c r="Q154"/>
  <c r="G132"/>
  <c r="W144"/>
  <c r="M143"/>
  <c r="K135"/>
  <c r="Q144"/>
  <c r="O149"/>
  <c r="T152"/>
  <c r="AA62"/>
  <c r="G133"/>
  <c r="G151"/>
  <c r="G137"/>
  <c r="G135"/>
  <c r="W146"/>
  <c r="W148"/>
  <c r="W133"/>
  <c r="S148"/>
  <c r="S142"/>
  <c r="S150"/>
  <c r="L138"/>
  <c r="L133"/>
  <c r="P152"/>
  <c r="P148"/>
  <c r="H143"/>
  <c r="H144"/>
  <c r="V152"/>
  <c r="G148"/>
  <c r="G152"/>
  <c r="G144"/>
  <c r="G153"/>
  <c r="W137"/>
  <c r="W135"/>
  <c r="W141"/>
  <c r="W152"/>
  <c r="W149"/>
  <c r="S151"/>
  <c r="S153"/>
  <c r="S134"/>
  <c r="S139"/>
  <c r="S131"/>
  <c r="L145"/>
  <c r="L153"/>
  <c r="L146"/>
  <c r="L148"/>
  <c r="L139"/>
  <c r="L151"/>
  <c r="P150"/>
  <c r="P143"/>
  <c r="P140"/>
  <c r="P138"/>
  <c r="P133"/>
  <c r="H146"/>
  <c r="H150"/>
  <c r="H137"/>
  <c r="H151"/>
  <c r="H147"/>
  <c r="V147"/>
  <c r="V143"/>
  <c r="V141"/>
  <c r="V131"/>
  <c r="V136"/>
  <c r="V149"/>
  <c r="V133"/>
  <c r="I153"/>
  <c r="I134"/>
  <c r="I146"/>
  <c r="I136"/>
  <c r="I149"/>
  <c r="I132"/>
  <c r="F148"/>
  <c r="F137"/>
  <c r="F145"/>
  <c r="F133"/>
  <c r="F143"/>
  <c r="J136"/>
  <c r="J131"/>
  <c r="J138"/>
  <c r="J151"/>
  <c r="M136"/>
  <c r="M153"/>
  <c r="M134"/>
  <c r="M144"/>
  <c r="M137"/>
  <c r="U131"/>
  <c r="U152"/>
  <c r="U147"/>
  <c r="U133"/>
  <c r="U144"/>
  <c r="E137"/>
  <c r="E151"/>
  <c r="E138"/>
  <c r="E141"/>
  <c r="E146"/>
  <c r="K145"/>
  <c r="K150"/>
  <c r="K132"/>
  <c r="Q142"/>
  <c r="Q153"/>
  <c r="Q147"/>
  <c r="Q135"/>
  <c r="Q150"/>
  <c r="Q145"/>
  <c r="O139"/>
  <c r="O135"/>
  <c r="O137"/>
  <c r="O131"/>
  <c r="O153"/>
  <c r="T132"/>
  <c r="T149"/>
  <c r="T138"/>
  <c r="T134"/>
  <c r="T150"/>
  <c r="T142"/>
  <c r="N144"/>
  <c r="N152"/>
  <c r="N137"/>
  <c r="N139"/>
  <c r="N135"/>
  <c r="R141"/>
  <c r="R134"/>
  <c r="R148"/>
  <c r="R145"/>
  <c r="R135"/>
  <c r="V3" i="22"/>
  <c r="P80" i="19"/>
  <c r="AD3" i="22"/>
  <c r="X80" i="19"/>
  <c r="W154"/>
  <c r="W119"/>
  <c r="L3" i="22"/>
  <c r="F80" i="19"/>
  <c r="K80"/>
  <c r="Q3" i="22"/>
  <c r="I80" i="19"/>
  <c r="O3" i="22"/>
  <c r="H154" i="19"/>
  <c r="H119"/>
  <c r="Y115"/>
  <c r="Y110"/>
  <c r="Y114"/>
  <c r="Y113"/>
  <c r="Y94"/>
  <c r="Y102"/>
  <c r="Y93"/>
  <c r="Y130" s="1"/>
  <c r="Y109"/>
  <c r="Y108"/>
  <c r="Y116"/>
  <c r="Y103"/>
  <c r="Y101"/>
  <c r="Y105"/>
  <c r="Y104"/>
  <c r="Y97"/>
  <c r="Y111"/>
  <c r="Y107"/>
  <c r="Y117"/>
  <c r="Y95"/>
  <c r="Y99"/>
  <c r="AE15" i="22"/>
  <c r="Y100" i="19"/>
  <c r="Y106"/>
  <c r="Y98"/>
  <c r="Y96"/>
  <c r="Y112"/>
  <c r="V119"/>
  <c r="V154"/>
  <c r="I119"/>
  <c r="I154"/>
  <c r="T80"/>
  <c r="Z3" i="22"/>
  <c r="E154" i="19"/>
  <c r="E119"/>
  <c r="P3" i="22"/>
  <c r="J80" i="19"/>
  <c r="O154"/>
  <c r="O119"/>
  <c r="S138"/>
  <c r="H140"/>
  <c r="F139"/>
  <c r="G140"/>
  <c r="G146"/>
  <c r="G141"/>
  <c r="W145"/>
  <c r="S144"/>
  <c r="S147"/>
  <c r="S133"/>
  <c r="L143"/>
  <c r="L150"/>
  <c r="L144"/>
  <c r="P146"/>
  <c r="H141"/>
  <c r="H153"/>
  <c r="V140"/>
  <c r="V138"/>
  <c r="I145"/>
  <c r="I142"/>
  <c r="I143"/>
  <c r="I138"/>
  <c r="F140"/>
  <c r="F135"/>
  <c r="F141"/>
  <c r="F152"/>
  <c r="J134"/>
  <c r="J145"/>
  <c r="J146"/>
  <c r="M152"/>
  <c r="M146"/>
  <c r="M140"/>
  <c r="M148"/>
  <c r="M141"/>
  <c r="U139"/>
  <c r="U137"/>
  <c r="E134"/>
  <c r="E145"/>
  <c r="E150"/>
  <c r="E140"/>
  <c r="K139"/>
  <c r="K148"/>
  <c r="K142"/>
  <c r="K153"/>
  <c r="K149"/>
  <c r="Q131"/>
  <c r="Q133"/>
  <c r="Q138"/>
  <c r="Q140"/>
  <c r="O134"/>
  <c r="O151"/>
  <c r="T144"/>
  <c r="T137"/>
  <c r="T140"/>
  <c r="N149"/>
  <c r="N142"/>
  <c r="N147"/>
  <c r="N143"/>
  <c r="R140"/>
  <c r="R150"/>
  <c r="R137"/>
  <c r="R119"/>
  <c r="R154"/>
  <c r="R142"/>
  <c r="R131"/>
  <c r="R143"/>
  <c r="X128" l="1"/>
  <c r="X125"/>
  <c r="X126"/>
  <c r="Y127"/>
  <c r="Y125"/>
  <c r="Y129"/>
  <c r="X129"/>
  <c r="Y124"/>
  <c r="X127"/>
  <c r="X124"/>
  <c r="Y128"/>
  <c r="Y126"/>
  <c r="Y135"/>
  <c r="Y140"/>
  <c r="X134"/>
  <c r="Y148"/>
  <c r="J156"/>
  <c r="F156"/>
  <c r="Y141"/>
  <c r="Y153"/>
  <c r="X152"/>
  <c r="Y143"/>
  <c r="Y132"/>
  <c r="X145"/>
  <c r="X149"/>
  <c r="U156"/>
  <c r="H156"/>
  <c r="G156"/>
  <c r="K156"/>
  <c r="I156"/>
  <c r="P156"/>
  <c r="N156"/>
  <c r="R156"/>
  <c r="T156"/>
  <c r="E156"/>
  <c r="E157" s="1"/>
  <c r="L156"/>
  <c r="Y134"/>
  <c r="S156"/>
  <c r="W156"/>
  <c r="O156"/>
  <c r="Q156"/>
  <c r="Y138"/>
  <c r="Y146"/>
  <c r="Y150"/>
  <c r="M156"/>
  <c r="X135"/>
  <c r="X138"/>
  <c r="Y136"/>
  <c r="V156"/>
  <c r="C10"/>
  <c r="X140"/>
  <c r="Y133"/>
  <c r="Y144"/>
  <c r="Y142"/>
  <c r="Y145"/>
  <c r="Y131"/>
  <c r="Y152"/>
  <c r="X144"/>
  <c r="X132"/>
  <c r="X151"/>
  <c r="X137"/>
  <c r="X147"/>
  <c r="Y154"/>
  <c r="Y119"/>
  <c r="Y149"/>
  <c r="Y137"/>
  <c r="Y139"/>
  <c r="Y147"/>
  <c r="AA80"/>
  <c r="X150"/>
  <c r="X146"/>
  <c r="X133"/>
  <c r="X142"/>
  <c r="X154"/>
  <c r="X119"/>
  <c r="Y151"/>
  <c r="X131"/>
  <c r="X141"/>
  <c r="X153"/>
  <c r="F157" l="1"/>
  <c r="G157" s="1"/>
  <c r="H157" s="1"/>
  <c r="I157" s="1"/>
  <c r="J157" s="1"/>
  <c r="K157" s="1"/>
  <c r="L157" s="1"/>
  <c r="M157" s="1"/>
  <c r="N157" s="1"/>
  <c r="O157" s="1"/>
  <c r="P157" s="1"/>
  <c r="Q157" s="1"/>
  <c r="R157" s="1"/>
  <c r="S157" s="1"/>
  <c r="T157" s="1"/>
  <c r="U157" s="1"/>
  <c r="V157" s="1"/>
  <c r="W157" s="1"/>
  <c r="X156"/>
  <c r="Y157"/>
  <c r="X157" l="1"/>
  <c r="AA157" s="1"/>
</calcChain>
</file>

<file path=xl/comments1.xml><?xml version="1.0" encoding="utf-8"?>
<comments xmlns="http://schemas.openxmlformats.org/spreadsheetml/2006/main">
  <authors>
    <author>Charlie Grist</author>
  </authors>
  <commentList>
    <comment ref="A1" authorId="0">
      <text>
        <r>
          <rPr>
            <b/>
            <sz val="9"/>
            <color indexed="81"/>
            <rFont val="Tahoma"/>
            <family val="2"/>
          </rPr>
          <t>Charlie Grist:</t>
        </r>
        <r>
          <rPr>
            <sz val="9"/>
            <color indexed="81"/>
            <rFont val="Tahoma"/>
            <family val="2"/>
          </rPr>
          <t xml:space="preserve">
Lookup in ComMaster</t>
        </r>
      </text>
    </comment>
    <comment ref="B1" authorId="0">
      <text>
        <r>
          <rPr>
            <b/>
            <sz val="9"/>
            <color indexed="81"/>
            <rFont val="Tahoma"/>
            <family val="2"/>
          </rPr>
          <t>Charlie Grist:</t>
        </r>
        <r>
          <rPr>
            <sz val="9"/>
            <color indexed="81"/>
            <rFont val="Tahoma"/>
            <family val="2"/>
          </rPr>
          <t xml:space="preserve">
New, NR, Retro</t>
        </r>
      </text>
    </comment>
    <comment ref="C1" authorId="0">
      <text>
        <r>
          <rPr>
            <b/>
            <sz val="9"/>
            <color indexed="81"/>
            <rFont val="Tahoma"/>
            <family val="2"/>
          </rPr>
          <t>Charlie Grist:</t>
        </r>
        <r>
          <rPr>
            <sz val="9"/>
            <color indexed="81"/>
            <rFont val="Tahoma"/>
            <family val="2"/>
          </rPr>
          <t xml:space="preserve">
Measure Index Name</t>
        </r>
      </text>
    </comment>
    <comment ref="E1" authorId="0">
      <text>
        <r>
          <rPr>
            <b/>
            <sz val="9"/>
            <color indexed="81"/>
            <rFont val="Tahoma"/>
            <family val="2"/>
          </rPr>
          <t>Charlie Grist:</t>
        </r>
        <r>
          <rPr>
            <sz val="9"/>
            <color indexed="81"/>
            <rFont val="Tahoma"/>
            <family val="2"/>
          </rPr>
          <t xml:space="preserve">
Use Massoud's Names</t>
        </r>
      </text>
    </comment>
    <comment ref="F1" authorId="0">
      <text>
        <r>
          <rPr>
            <b/>
            <sz val="9"/>
            <color indexed="81"/>
            <rFont val="Tahoma"/>
            <family val="2"/>
          </rPr>
          <t>Charlie Grist:</t>
        </r>
        <r>
          <rPr>
            <sz val="9"/>
            <color indexed="81"/>
            <rFont val="Tahoma"/>
            <family val="2"/>
          </rPr>
          <t xml:space="preserve">
From Shaped Savings column 14</t>
        </r>
      </text>
    </comment>
    <comment ref="G1" authorId="0">
      <text>
        <r>
          <rPr>
            <b/>
            <sz val="9"/>
            <color indexed="81"/>
            <rFont val="Tahoma"/>
            <family val="2"/>
          </rPr>
          <t>Charlie Grist:</t>
        </r>
        <r>
          <rPr>
            <sz val="9"/>
            <color indexed="81"/>
            <rFont val="Tahoma"/>
            <family val="2"/>
          </rPr>
          <t xml:space="preserve">
From SC or from Shaped Savings column 3.
</t>
        </r>
      </text>
    </comment>
    <comment ref="H1" authorId="0">
      <text>
        <r>
          <rPr>
            <b/>
            <sz val="9"/>
            <color indexed="81"/>
            <rFont val="Tahoma"/>
            <family val="2"/>
          </rPr>
          <t>Charlie Grist:</t>
        </r>
        <r>
          <rPr>
            <sz val="9"/>
            <color indexed="81"/>
            <rFont val="Tahoma"/>
            <family val="2"/>
          </rPr>
          <t xml:space="preserve">
From SC or from Shaped Savings column K (column 11)</t>
        </r>
      </text>
    </comment>
    <comment ref="I1" authorId="0">
      <text>
        <r>
          <rPr>
            <b/>
            <sz val="9"/>
            <color indexed="81"/>
            <rFont val="Tahoma"/>
            <family val="2"/>
          </rPr>
          <t>Charlie Grist:</t>
        </r>
        <r>
          <rPr>
            <sz val="9"/>
            <color indexed="81"/>
            <rFont val="Tahoma"/>
            <family val="2"/>
          </rPr>
          <t xml:space="preserve">
From SC</t>
        </r>
      </text>
    </comment>
    <comment ref="J1" authorId="0">
      <text>
        <r>
          <rPr>
            <b/>
            <sz val="9"/>
            <color indexed="81"/>
            <rFont val="Tahoma"/>
            <family val="2"/>
          </rPr>
          <t>Charlie Grist:</t>
        </r>
        <r>
          <rPr>
            <sz val="9"/>
            <color indexed="81"/>
            <rFont val="Tahoma"/>
            <family val="2"/>
          </rPr>
          <t xml:space="preserve">
From SC</t>
        </r>
      </text>
    </comment>
    <comment ref="K1" authorId="0">
      <text>
        <r>
          <rPr>
            <b/>
            <sz val="9"/>
            <color indexed="81"/>
            <rFont val="Tahoma"/>
            <family val="2"/>
          </rPr>
          <t>Charlie Grist:</t>
        </r>
        <r>
          <rPr>
            <sz val="9"/>
            <color indexed="81"/>
            <rFont val="Tahoma"/>
            <family val="2"/>
          </rPr>
          <t xml:space="preserve">
From SC</t>
        </r>
      </text>
    </comment>
    <comment ref="AF1" authorId="0">
      <text>
        <r>
          <rPr>
            <b/>
            <sz val="9"/>
            <color indexed="81"/>
            <rFont val="Tahoma"/>
            <family val="2"/>
          </rPr>
          <t>Charlie Grist:</t>
        </r>
        <r>
          <rPr>
            <sz val="9"/>
            <color indexed="81"/>
            <rFont val="Tahoma"/>
            <family val="2"/>
          </rPr>
          <t xml:space="preserve">
From Shaped Savings.  Copy whole row down since column increment is hardwired into formula.</t>
        </r>
      </text>
    </comment>
  </commentList>
</comments>
</file>

<file path=xl/comments2.xml><?xml version="1.0" encoding="utf-8"?>
<comments xmlns="http://schemas.openxmlformats.org/spreadsheetml/2006/main">
  <authors>
    <author xml:space="preserve"> </author>
    <author>Kevin Smit</author>
  </authors>
  <commentList>
    <comment ref="I6"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BH52"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52"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52"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52"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75"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75"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75"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75"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sharedStrings.xml><?xml version="1.0" encoding="utf-8"?>
<sst xmlns="http://schemas.openxmlformats.org/spreadsheetml/2006/main" count="1291" uniqueCount="499">
  <si>
    <t>Item</t>
  </si>
  <si>
    <t>Methods &amp; Sources</t>
  </si>
  <si>
    <t>7P Updates</t>
  </si>
  <si>
    <t>Measures Described</t>
  </si>
  <si>
    <t>Energy Savings Calculation Basis</t>
  </si>
  <si>
    <t>Applicable Stock</t>
  </si>
  <si>
    <t>Baseline Saturation</t>
  </si>
  <si>
    <t>Permutations</t>
  </si>
  <si>
    <t>Costs</t>
  </si>
  <si>
    <t>Measure Life</t>
  </si>
  <si>
    <t>Savings Shape</t>
  </si>
  <si>
    <t>Achievability Ramp Rate</t>
  </si>
  <si>
    <t>Measure:</t>
  </si>
  <si>
    <t>Data Set Name</t>
  </si>
  <si>
    <t>Measure Index Name</t>
  </si>
  <si>
    <t>Costs must be denominated in the same year as 'Input Cost Reference Year' =</t>
  </si>
  <si>
    <t>Input Data</t>
  </si>
  <si>
    <t>Periodic Replacement Costs and Savings and Replacement Period</t>
  </si>
  <si>
    <t>Gas Inputs</t>
  </si>
  <si>
    <t>Retro or LO</t>
  </si>
  <si>
    <t>Early Retrofit Parameters</t>
  </si>
  <si>
    <t>Category Name</t>
  </si>
  <si>
    <t>Measure Name</t>
  </si>
  <si>
    <t>Savings (kwh/yr)</t>
  </si>
  <si>
    <t>Life (yrs)</t>
  </si>
  <si>
    <t>Capital Cost</t>
  </si>
  <si>
    <t>Annual O&amp;M</t>
  </si>
  <si>
    <t>Shape Pointer</t>
  </si>
  <si>
    <t>Non-E Val ($/yr)</t>
  </si>
  <si>
    <t>Cost 1 ($)</t>
  </si>
  <si>
    <t xml:space="preserve">Period 1 </t>
  </si>
  <si>
    <t>Cost 2 ($)</t>
  </si>
  <si>
    <t>Period 2</t>
  </si>
  <si>
    <t>Cost 3 ($)</t>
  </si>
  <si>
    <t>Period 3</t>
  </si>
  <si>
    <t>Savings (therms/yr)</t>
  </si>
  <si>
    <t>R or L</t>
  </si>
  <si>
    <t>Savings 2
(kWh)</t>
  </si>
  <si>
    <t>Remaining
Life (yrs)</t>
  </si>
  <si>
    <t>Salvage Value ($)</t>
  </si>
  <si>
    <t>Baseline</t>
  </si>
  <si>
    <t>Units Methodology</t>
  </si>
  <si>
    <t>Measure Bundle</t>
  </si>
  <si>
    <t>Report Year</t>
  </si>
  <si>
    <t>UNITS FOR EXISTING STOCK</t>
  </si>
  <si>
    <t>MAX</t>
  </si>
  <si>
    <t>Achievability</t>
  </si>
  <si>
    <t>SUPPLY CURVE SAVINGS BY BUNDLE</t>
  </si>
  <si>
    <t>TRC Net Levelized Cost (Net of All Benefits) in mills/kWh</t>
  </si>
  <si>
    <t>Busbar Savings</t>
  </si>
  <si>
    <t>Block 1: &lt;= 0 mills/kWh</t>
  </si>
  <si>
    <t>Block 2: &lt;= 10 mills/kWh</t>
  </si>
  <si>
    <t>Block 3: 10-20 mills/kWh</t>
  </si>
  <si>
    <t>Block 4: 20-30 mills/kWh</t>
  </si>
  <si>
    <t>Block 5: 30-40 mills/kWh</t>
  </si>
  <si>
    <t>Block 6: 40-50 mills/kWh</t>
  </si>
  <si>
    <t>Block 7: 50-60 mills/kWh</t>
  </si>
  <si>
    <t>Block 8: 60-70 mills/kWh</t>
  </si>
  <si>
    <t>Block 9: 70-80 mills/kWh</t>
  </si>
  <si>
    <t>Block 10: 80-90 mills/kWh</t>
  </si>
  <si>
    <t>Block 11: 90-100 mills/kWh</t>
  </si>
  <si>
    <t>Block 12: 100-110 mills/kWh</t>
  </si>
  <si>
    <t>Block 13: 110-120 mills/kWh</t>
  </si>
  <si>
    <t>Block 14: 120-130 mills/kWh</t>
  </si>
  <si>
    <t>Block 15: 130-140 mills/kWh</t>
  </si>
  <si>
    <t>Block 16: 140-150 mills/kWh</t>
  </si>
  <si>
    <t>Block 17: 150-160 mills/kWh</t>
  </si>
  <si>
    <t>Block 18: 160-170 mills/kWh</t>
  </si>
  <si>
    <t>Block 19: 170-180 mills/kWh</t>
  </si>
  <si>
    <t>Block 20: 180-190 mills/kWh</t>
  </si>
  <si>
    <t>Block 21: 190-200 mills/kWh</t>
  </si>
  <si>
    <t>Block 22: &gt; 200 mills/kWh</t>
  </si>
  <si>
    <t>Total per Year</t>
  </si>
  <si>
    <t>Total Cumulative</t>
  </si>
  <si>
    <t>ProCost Results</t>
  </si>
  <si>
    <t xml:space="preserve">Version:    </t>
  </si>
  <si>
    <t>Run Time:</t>
  </si>
  <si>
    <t>Regurgitation of ProData input parameters which were used for this run</t>
  </si>
  <si>
    <t>Run Parameters</t>
  </si>
  <si>
    <t>Marginal Cost &amp; Conservation Load Shape Parameters</t>
  </si>
  <si>
    <t>Sponsor Parameters</t>
  </si>
  <si>
    <t>Program Parameters</t>
  </si>
  <si>
    <t>Utility System Parameters</t>
  </si>
  <si>
    <t>Electric</t>
  </si>
  <si>
    <t>Gas</t>
  </si>
  <si>
    <t>Run Type</t>
  </si>
  <si>
    <t>Marginal Costs and Savings Shape File</t>
  </si>
  <si>
    <t>Customer</t>
  </si>
  <si>
    <t>Wholesale Elec</t>
  </si>
  <si>
    <t>Retail Elec</t>
  </si>
  <si>
    <t>Nat Gas</t>
  </si>
  <si>
    <t>Program Life (yrs)</t>
  </si>
  <si>
    <t>Negative B/C Ratios</t>
  </si>
  <si>
    <t>Marginal Elec Avoided Cost Input Worksheet</t>
  </si>
  <si>
    <t>Real After-Tax Cost of Capital</t>
  </si>
  <si>
    <t>Program Start Date</t>
  </si>
  <si>
    <t>Bulk System T&amp;D Credit ($/kw-yr)($/dailytherm-yr)</t>
  </si>
  <si>
    <t>Admin Cost @ Category Level</t>
  </si>
  <si>
    <t>Elec Savings Shape Input Worksheet</t>
  </si>
  <si>
    <t>Financial Life (years)</t>
  </si>
  <si>
    <t>Present Value Time Zero</t>
  </si>
  <si>
    <t xml:space="preserve">Repeat Periodic Replacement </t>
  </si>
  <si>
    <t>Marginal Gas Avoided Cost Input Worksheet</t>
  </si>
  <si>
    <t>Input Cost Reference Year</t>
  </si>
  <si>
    <t>Local System Dist Credit ($/kw-yr)($/dailytherm-yr)</t>
  </si>
  <si>
    <t>Gas Savings Shape Input Worksheet</t>
  </si>
  <si>
    <t xml:space="preserve">Sponsor Share of Initial Capital Cost </t>
  </si>
  <si>
    <t>Real Discount Rate</t>
  </si>
  <si>
    <t>Run Type:</t>
  </si>
  <si>
    <t>Marginal Elec CO2 per kWh Input Worksheet</t>
  </si>
  <si>
    <t>Sponsor Share of Annual O&amp;M</t>
  </si>
  <si>
    <t>Capital Real Escalation Rate</t>
  </si>
  <si>
    <t>Negative B/C Ratios:</t>
  </si>
  <si>
    <t>False:  (Converts Negative B/C Ratios)</t>
  </si>
  <si>
    <t>Marginal Gas CO2 per therm Input Worksheet</t>
  </si>
  <si>
    <t>CO2 lbs per therm</t>
  </si>
  <si>
    <t>Sponsor Share of Periodic Replacement Cost</t>
  </si>
  <si>
    <t>Admin Cost / Category Level:</t>
  </si>
  <si>
    <t>True:  Admin Costs added at Category Results</t>
  </si>
  <si>
    <t>Marginal Avoided Cost CO2 Input Worksheet</t>
  </si>
  <si>
    <t>Zero Dollars per ton CO2</t>
  </si>
  <si>
    <t>Sponsor Share of Admin Cost</t>
  </si>
  <si>
    <t>Regional Act Conservation Credit (%)</t>
  </si>
  <si>
    <t>Periodic O&amp;M Treatment:</t>
  </si>
  <si>
    <t>True:  (Periodic O&amp;M Repeats over measure life)</t>
  </si>
  <si>
    <t>Line Loss Shape Input Worksheet</t>
  </si>
  <si>
    <t>LineLossShapes</t>
  </si>
  <si>
    <t>Report Annual Carbon Saved for Year</t>
  </si>
  <si>
    <t>Measure Results; Sorted in same order as input</t>
  </si>
  <si>
    <t>Total Results</t>
  </si>
  <si>
    <t>Measure Input Data</t>
  </si>
  <si>
    <t>Savings</t>
  </si>
  <si>
    <t>PV Capital</t>
  </si>
  <si>
    <t>PV Admin</t>
  </si>
  <si>
    <t>PV O&amp;M</t>
  </si>
  <si>
    <t>PV Periodic Repl.</t>
  </si>
  <si>
    <t>Total PV Capital, O&amp;M and Periodic Repl Costs</t>
  </si>
  <si>
    <t>PV Wholesale Electric Utility Costs &amp; Benefits</t>
  </si>
  <si>
    <t>PV Retail Electric Utility Costs &amp; Benefits</t>
  </si>
  <si>
    <t>PV Electric Utility System Costs &amp; Benefits</t>
  </si>
  <si>
    <t>Electric Utility System Economics</t>
  </si>
  <si>
    <t>Sponsor Levelized Cost (mills/kwh)</t>
  </si>
  <si>
    <t>PV Regional Costs &amp; Benefits</t>
  </si>
  <si>
    <t>TRC Economics</t>
  </si>
  <si>
    <t>Physical CO2</t>
  </si>
  <si>
    <t>PV Gas Utility System Costs &amp; Benefits</t>
  </si>
  <si>
    <t>Gas Utility System Economics</t>
  </si>
  <si>
    <t>Category</t>
  </si>
  <si>
    <t>Measure</t>
  </si>
  <si>
    <t>Site Savings (kWh)</t>
  </si>
  <si>
    <t>Site Savings (therms)</t>
  </si>
  <si>
    <t>Capital Cost ($/unit)</t>
  </si>
  <si>
    <t>Annual O&amp;M Cost ($/unit)</t>
  </si>
  <si>
    <t>PV Per. Repl. Cost ($/unit)</t>
  </si>
  <si>
    <t>Load Shape (electric)</t>
  </si>
  <si>
    <t>Diversified Load Factor (electric)</t>
  </si>
  <si>
    <t>Wholesale Power Coincidence Factor (electric)</t>
  </si>
  <si>
    <t>Wholesale Electric Energy (kWh)</t>
  </si>
  <si>
    <t>Wholesale Electric Demand (kw)</t>
  </si>
  <si>
    <t>Retail Electric Demand (kW)</t>
  </si>
  <si>
    <t>Wholesale Gas Energy (therms/yr)</t>
  </si>
  <si>
    <t>Wholesale Gas Demand (therms/day)</t>
  </si>
  <si>
    <t>Retail Gas Demand (therms/day)</t>
  </si>
  <si>
    <t>Wholesale Electric</t>
  </si>
  <si>
    <t>Retail Electric</t>
  </si>
  <si>
    <t>Natural Gas</t>
  </si>
  <si>
    <t>Total</t>
  </si>
  <si>
    <t>Wholesale Utility System Energy</t>
  </si>
  <si>
    <t>Wholesale Utility System T&amp;D Def. Cap.</t>
  </si>
  <si>
    <t>Wholesale Utility System Act C-E Credit</t>
  </si>
  <si>
    <t>Wholesale Utility System Risk Mitigation Benefit</t>
  </si>
  <si>
    <t>Wholesale Utility System Total System Benefit</t>
  </si>
  <si>
    <t>Wholesale Utility System Total Non-Consumer Cost</t>
  </si>
  <si>
    <t>Wholesale Utility System B/C Ratio</t>
  </si>
  <si>
    <t>Retail Utility System Energy</t>
  </si>
  <si>
    <t>Retail Utility System T&amp;D Def. Cap.</t>
  </si>
  <si>
    <t>Retail Utility System Act C-E Credit</t>
  </si>
  <si>
    <t>Retail Utility System Risk Mitigation Benefit</t>
  </si>
  <si>
    <t>Retail Utility System Total System Benefit</t>
  </si>
  <si>
    <t>Retail Utility System Total Non-Consumer Cost</t>
  </si>
  <si>
    <t>Retail Utility System System B/C Ratio</t>
  </si>
  <si>
    <t>Utility System Energy</t>
  </si>
  <si>
    <t>Utility System T&amp;D Def. Cap.</t>
  </si>
  <si>
    <t>Utility System Act C-E Credit</t>
  </si>
  <si>
    <t>Utility System Total Risk Mitigation Benefit</t>
  </si>
  <si>
    <t>Utility System Total System Benefit</t>
  </si>
  <si>
    <t>Utility System Total Non-Consumer Cost</t>
  </si>
  <si>
    <t>Utility System Net Levelized Cost (Net of Elec T&amp;D Capacity Benefits, Act Credit &amp; Risk-Mitigation Benefit) in mills/kwh</t>
  </si>
  <si>
    <t>Utility System System B/C Ratio</t>
  </si>
  <si>
    <t>Wholesale Electric Levelized Cost</t>
  </si>
  <si>
    <t>Retail Electric Levelized Cost</t>
  </si>
  <si>
    <t>Natural Gas Levelized Cost</t>
  </si>
  <si>
    <t>Customer Levelized Cost</t>
  </si>
  <si>
    <t>Total Levelized Cost</t>
  </si>
  <si>
    <t>PV Regional Electric Energy</t>
  </si>
  <si>
    <t>PV Regional Gas Energy</t>
  </si>
  <si>
    <t>PV Regional Electric T&amp;D Def. Cap.</t>
  </si>
  <si>
    <t>PV Regional Gas T&amp;D Def. Cap.</t>
  </si>
  <si>
    <t>PV Regional Electric System CO2</t>
  </si>
  <si>
    <t>PV Regional Gas System CO2</t>
  </si>
  <si>
    <t>PV Regional Electric System Risk-Mitigation Benefit</t>
  </si>
  <si>
    <t>PV Regional Gas System Risk-Mitigation Benefit</t>
  </si>
  <si>
    <t>PV Regional Non-E Value</t>
  </si>
  <si>
    <t>PV Regional Act Credit</t>
  </si>
  <si>
    <t>PV Regional Capital Cost</t>
  </si>
  <si>
    <t>PV Regional Admin Cost</t>
  </si>
  <si>
    <t>PV Regional Annual O&amp;M Cost</t>
  </si>
  <si>
    <t>PV Regional Periodic Replacement Cost</t>
  </si>
  <si>
    <t>PV Total Regional Benefit</t>
  </si>
  <si>
    <t>PV Total Regional Cost</t>
  </si>
  <si>
    <t>TRC B/C Ratio</t>
  </si>
  <si>
    <t>Electric System CO2 Avoided (Lifetime Tons)</t>
  </si>
  <si>
    <t>Gas System CO2 Avoided (Lifetime Tons)</t>
  </si>
  <si>
    <t>Total System CO2 Avoided (Lifetime Tons)</t>
  </si>
  <si>
    <t>Gas Site Savings (therms)</t>
  </si>
  <si>
    <t>Load Shape (gas)</t>
  </si>
  <si>
    <t>Diversitfied Load Factor (gas)</t>
  </si>
  <si>
    <t>Wholesale Coincidence Factor (gas)</t>
  </si>
  <si>
    <t>Total Gas Utility System Energy</t>
  </si>
  <si>
    <t>Gas Utility System T&amp;D Def. Cap.</t>
  </si>
  <si>
    <t>Gas Utility System Risk Mitigation Benefit</t>
  </si>
  <si>
    <t>Gas Utility System Total System Benefit</t>
  </si>
  <si>
    <t>Gas Utility System Total Non-Consumer Cost</t>
  </si>
  <si>
    <t>Gas Utility System Net Levelized Cost (Net of Gas T&amp;D Capacity Benefits &amp; Risk-Mitigation Benefits) in cents/therm</t>
  </si>
  <si>
    <t>Gas Utility System System B/C Ratio</t>
  </si>
  <si>
    <t>(na)</t>
  </si>
  <si>
    <t>Category Results; Sorted by TRC Levelized Cost</t>
  </si>
  <si>
    <t>Supply Curve Results; Categories sorted by TRC Net Levelized Cost</t>
  </si>
  <si>
    <t>Totals for Categories with Benefits Exceeding Costs.    Levelized cost is TRC Net Levelized Cost (Net of Benefits)</t>
  </si>
  <si>
    <t>Totals Basis</t>
  </si>
  <si>
    <t>Busbar Electric Savings in kWh</t>
  </si>
  <si>
    <t>First Cost</t>
  </si>
  <si>
    <t>Admin Cost</t>
  </si>
  <si>
    <t>First Year Program Cost</t>
  </si>
  <si>
    <t>PV Cost</t>
  </si>
  <si>
    <t>PV Benefits</t>
  </si>
  <si>
    <t>Unit Program Cost: First Year Program Cost in $/average annual kW saved</t>
  </si>
  <si>
    <t>Utility System Net Levelized Cost (Net of T&amp;D Capacity Benefits, Act Credit &amp; Risk-Mitigation) in mills/kWh</t>
  </si>
  <si>
    <t>Net Electric &amp; Gas System CO2 Avoided (Lifetime Tons)</t>
  </si>
  <si>
    <t>Jan</t>
  </si>
  <si>
    <t>Feb</t>
  </si>
  <si>
    <t>Mar</t>
  </si>
  <si>
    <t>Apr</t>
  </si>
  <si>
    <t>May</t>
  </si>
  <si>
    <t>Jun</t>
  </si>
  <si>
    <t>Jul</t>
  </si>
  <si>
    <t>Aug</t>
  </si>
  <si>
    <t>Sep</t>
  </si>
  <si>
    <t>Oct</t>
  </si>
  <si>
    <t>Nov</t>
  </si>
  <si>
    <t>Dec</t>
  </si>
  <si>
    <t>Measures with B/C &gt; 1.00</t>
  </si>
  <si>
    <t>Categories with B/C &gt; 1.00</t>
  </si>
  <si>
    <t>Supply Curve Results:  By TRC Net Levelized Cost - Net of Benefits</t>
  </si>
  <si>
    <t>Shaped Savings Results; By Category and sorted by TRC BC ratio</t>
  </si>
  <si>
    <t>aMW</t>
  </si>
  <si>
    <t>lvlcost</t>
  </si>
  <si>
    <t>segment</t>
  </si>
  <si>
    <t>measure</t>
  </si>
  <si>
    <t>RECOMBINE MEASURE BUNDLES INTO SUPPLY CURVE CUMULATIVE</t>
  </si>
  <si>
    <t>&gt;=-9999</t>
  </si>
  <si>
    <t>&lt;=0</t>
  </si>
  <si>
    <t>&gt;0</t>
  </si>
  <si>
    <t>&lt;=10</t>
  </si>
  <si>
    <t>&gt;10</t>
  </si>
  <si>
    <t>&lt;=20</t>
  </si>
  <si>
    <t>&gt;20</t>
  </si>
  <si>
    <t>&lt;=30</t>
  </si>
  <si>
    <t>&gt;30</t>
  </si>
  <si>
    <t>&lt;=40</t>
  </si>
  <si>
    <t>&gt;40</t>
  </si>
  <si>
    <t>&lt;=50</t>
  </si>
  <si>
    <t>&gt;50</t>
  </si>
  <si>
    <t>&lt;=60</t>
  </si>
  <si>
    <t>&gt;60</t>
  </si>
  <si>
    <t>&lt;=70</t>
  </si>
  <si>
    <t>&gt;70</t>
  </si>
  <si>
    <t>&lt;=80</t>
  </si>
  <si>
    <t>&gt;80</t>
  </si>
  <si>
    <t>&lt;=90</t>
  </si>
  <si>
    <t>&gt;90</t>
  </si>
  <si>
    <t>&lt;=100</t>
  </si>
  <si>
    <t>&gt;100</t>
  </si>
  <si>
    <t>&lt;=110</t>
  </si>
  <si>
    <t>&gt;110</t>
  </si>
  <si>
    <t>&lt;=120</t>
  </si>
  <si>
    <t>&gt;120</t>
  </si>
  <si>
    <t>&lt;=130</t>
  </si>
  <si>
    <t>&gt;130</t>
  </si>
  <si>
    <t>&lt;=140</t>
  </si>
  <si>
    <t>&gt;140</t>
  </si>
  <si>
    <t>&lt;=150</t>
  </si>
  <si>
    <t>&gt;150</t>
  </si>
  <si>
    <t>&lt;=160</t>
  </si>
  <si>
    <t>&gt;160</t>
  </si>
  <si>
    <t>&lt;=170</t>
  </si>
  <si>
    <t>&gt;170</t>
  </si>
  <si>
    <t>&lt;=180</t>
  </si>
  <si>
    <t>&gt;180</t>
  </si>
  <si>
    <t>&lt;=190</t>
  </si>
  <si>
    <t>&gt;190</t>
  </si>
  <si>
    <t>&lt;=200</t>
  </si>
  <si>
    <t>&gt;200</t>
  </si>
  <si>
    <t>RECOMBINE MEASURE BUNDLES INTO SUPPLY CURVE INCREMENTAL</t>
  </si>
  <si>
    <t>Busbar Savings (kWh)</t>
  </si>
  <si>
    <t>Cost inflator 2006 to 2012</t>
  </si>
  <si>
    <t>ProCost 3.0 - Beta04</t>
  </si>
  <si>
    <t>Off</t>
  </si>
  <si>
    <t>7P Mid</t>
  </si>
  <si>
    <t>Bulk System T&amp;D Loss Factor</t>
  </si>
  <si>
    <t>On</t>
  </si>
  <si>
    <t>GLSShapes</t>
  </si>
  <si>
    <t>7P Gas</t>
  </si>
  <si>
    <t>Bulk System T&amp;D I2R Loss Component (%)</t>
  </si>
  <si>
    <t>N/A</t>
  </si>
  <si>
    <t>Local System Dist Loss Factor</t>
  </si>
  <si>
    <t>CO2 lbs per kWh .95</t>
  </si>
  <si>
    <t>Admin Cost (as % of Initial Capital Cost)</t>
  </si>
  <si>
    <t>Local System Dist I2R Loss Component (%)</t>
  </si>
  <si>
    <t>Risk-Mitigation Credit (mills/kWh)(mills/therm) - Retro.</t>
  </si>
  <si>
    <t>Last Year of Non-Customer O&amp;M &amp; Period Replacement</t>
  </si>
  <si>
    <t>Risk-Mitigation Credit (mills/kWh)(mills/therm) - Lost Op.</t>
  </si>
  <si>
    <t>Vintage</t>
  </si>
  <si>
    <t>Total Potential (aMW)</t>
  </si>
  <si>
    <t>6P MidC Final (with carbon)</t>
  </si>
  <si>
    <t>Conservation Load Shapes</t>
  </si>
  <si>
    <t>6P_Gas_Final</t>
  </si>
  <si>
    <t>Electric System CO2 Avoided (Annual Tons in 2018)</t>
  </si>
  <si>
    <t>Gas System CO2 Avoided (Annual Tons in 2018)</t>
  </si>
  <si>
    <t>Total System CO2 Avoided (Annual Tons in 2018)</t>
  </si>
  <si>
    <t>Block 22: 200-210 mills/kWh</t>
  </si>
  <si>
    <t>&lt;=210</t>
  </si>
  <si>
    <t>Block 23: 210-220 mills/kWh</t>
  </si>
  <si>
    <t>&gt;210</t>
  </si>
  <si>
    <t>&lt;=220</t>
  </si>
  <si>
    <t>Block 24: 220-230 mills/kWh</t>
  </si>
  <si>
    <t>&gt;220</t>
  </si>
  <si>
    <t>&lt;=230</t>
  </si>
  <si>
    <t>Block 25: 230-240 mills/kWh</t>
  </si>
  <si>
    <t>&gt;230</t>
  </si>
  <si>
    <t>&lt;=240</t>
  </si>
  <si>
    <t>Block 26: 240-250 mills/kWh</t>
  </si>
  <si>
    <t>&gt;240</t>
  </si>
  <si>
    <t>&lt;=250</t>
  </si>
  <si>
    <t>Block 27: 250-260 mills/kWh</t>
  </si>
  <si>
    <t>&gt;250</t>
  </si>
  <si>
    <t>&lt;=260</t>
  </si>
  <si>
    <t>Block 28: 260-270 mills/kWh</t>
  </si>
  <si>
    <t>&gt;260</t>
  </si>
  <si>
    <t>&lt;=270</t>
  </si>
  <si>
    <t>Block 29: 270-280 mills/kWh</t>
  </si>
  <si>
    <t>&gt;270</t>
  </si>
  <si>
    <t>&lt;=280</t>
  </si>
  <si>
    <t>Block 30: 280-290 mills/kWh</t>
  </si>
  <si>
    <t>&gt;280</t>
  </si>
  <si>
    <t>&lt;=290</t>
  </si>
  <si>
    <t>Block 31: 290-300 mills/kWh</t>
  </si>
  <si>
    <t>&gt;290</t>
  </si>
  <si>
    <t>&lt;=300</t>
  </si>
  <si>
    <t>Block 32: &gt;300 mills/kWh</t>
  </si>
  <si>
    <t>&gt;300</t>
  </si>
  <si>
    <t>&lt;=999</t>
  </si>
  <si>
    <t>Max</t>
  </si>
  <si>
    <t>Savings Allocation by Category and Month for Segments 1</t>
  </si>
  <si>
    <t>Savings Allocation by Category and Month for Segments 2</t>
  </si>
  <si>
    <t>Wholesale KW</t>
  </si>
  <si>
    <t>Savings Allocation by Cost Bin and Month for Segments 1</t>
  </si>
  <si>
    <t>Savings Allocation by Cost Bin and Month for Segments 2</t>
  </si>
  <si>
    <t>MOPP</t>
  </si>
  <si>
    <t>Large Off</t>
  </si>
  <si>
    <t>ElecHt</t>
  </si>
  <si>
    <t>Medium Off</t>
  </si>
  <si>
    <t>Small Off</t>
  </si>
  <si>
    <t>University</t>
  </si>
  <si>
    <t>Warehouse</t>
  </si>
  <si>
    <t>Supermarket</t>
  </si>
  <si>
    <t>Restaurant</t>
  </si>
  <si>
    <t>Lodging</t>
  </si>
  <si>
    <t>Hospital</t>
  </si>
  <si>
    <t>Assembly</t>
  </si>
  <si>
    <t>Other</t>
  </si>
  <si>
    <t>Measure Map</t>
  </si>
  <si>
    <t>HtPmpHt%TYP</t>
  </si>
  <si>
    <t>raw</t>
  </si>
  <si>
    <t>CoolSat%TYP</t>
  </si>
  <si>
    <t>Base Measure Name</t>
  </si>
  <si>
    <t>Category1</t>
  </si>
  <si>
    <t>BType</t>
  </si>
  <si>
    <t>End Use</t>
  </si>
  <si>
    <t>Heat Fuel</t>
  </si>
  <si>
    <t>Life</t>
  </si>
  <si>
    <t>HtPmpHt</t>
  </si>
  <si>
    <t>RAW Savings (kWh/yr.)</t>
  </si>
  <si>
    <t>RAW Capital Cost ($)</t>
  </si>
  <si>
    <t>COOLING SATURATION</t>
  </si>
  <si>
    <t>Btype IDX</t>
  </si>
  <si>
    <t>Xlarge Ret</t>
  </si>
  <si>
    <t>Large Ret</t>
  </si>
  <si>
    <t>Medium Ret</t>
  </si>
  <si>
    <t>Small Ret</t>
  </si>
  <si>
    <t>School K-12</t>
  </si>
  <si>
    <t>MiniMart</t>
  </si>
  <si>
    <t>Residential Care</t>
  </si>
  <si>
    <t>XLarge Ret</t>
  </si>
  <si>
    <t>Incremental based on achievability, ramp rate, and applicability</t>
  </si>
  <si>
    <t>max</t>
  </si>
  <si>
    <t>Ramp Rate</t>
  </si>
  <si>
    <t>HVAC</t>
  </si>
  <si>
    <t>Gas Heat Shares</t>
  </si>
  <si>
    <t>Electric Heat Shares</t>
  </si>
  <si>
    <t>ElecHt%TYP</t>
  </si>
  <si>
    <t>GasHt%TYP</t>
  </si>
  <si>
    <t>Applicability</t>
  </si>
  <si>
    <t>Savings Per SF</t>
  </si>
  <si>
    <t>Retro</t>
  </si>
  <si>
    <t>Resource Type</t>
  </si>
  <si>
    <t>Measure Category</t>
  </si>
  <si>
    <t>Sector</t>
  </si>
  <si>
    <t>kW per unit</t>
  </si>
  <si>
    <t>kWh per unit</t>
  </si>
  <si>
    <t>TRC Net Levelized Cost (Net of All Benefits)</t>
  </si>
  <si>
    <t>Commercial</t>
  </si>
  <si>
    <t>End-Use:</t>
  </si>
  <si>
    <t>Q:\SeventhPlan\Conservation Analysis\Global EE Inputs\MC Files\MC_AND_LOADSHAPE_v3.0_24segment-7P-D9 - NewSegValues.xlsx</t>
  </si>
  <si>
    <t>Stock 2016</t>
  </si>
  <si>
    <t>File Version Updates</t>
  </si>
  <si>
    <t>R</t>
  </si>
  <si>
    <t>v1</t>
  </si>
  <si>
    <t>Initial version</t>
  </si>
  <si>
    <t>Retrofit</t>
  </si>
  <si>
    <t>Share of k-12 School floorspace that is in portables - applicable for WEPT</t>
  </si>
  <si>
    <t>Elect Ht</t>
  </si>
  <si>
    <t>Cost</t>
  </si>
  <si>
    <t>All</t>
  </si>
  <si>
    <t>$/sf</t>
  </si>
  <si>
    <t>GasHt</t>
  </si>
  <si>
    <t>Wtd Savings</t>
  </si>
  <si>
    <t>Wtd Costs</t>
  </si>
  <si>
    <t>Commercial-Misc. Com-Vent</t>
  </si>
  <si>
    <t>0.011 $/sf per year</t>
  </si>
  <si>
    <t>O&amp;M Savings</t>
  </si>
  <si>
    <t>WEPT</t>
  </si>
  <si>
    <t xml:space="preserve">The WEPT measure (BPA Qualified) has savings of approximately 1.7 kWh/sf depending on building type (for electrically heated buildings, less for HP heat).    </t>
  </si>
  <si>
    <t>WEPT-Retro-Large Off</t>
  </si>
  <si>
    <t>WEPT-Retro-Medium Off</t>
  </si>
  <si>
    <t>WEPT-Retro-Small Off</t>
  </si>
  <si>
    <t>WEPT-Retro-Xlarge Ret</t>
  </si>
  <si>
    <t>WEPT-Retro-Large Ret</t>
  </si>
  <si>
    <t>WEPT-Retro-Medium Ret</t>
  </si>
  <si>
    <t>WEPT-Retro-Small Ret</t>
  </si>
  <si>
    <t>WEPT-Retro-School K-12</t>
  </si>
  <si>
    <t>WEPT-Retro-University</t>
  </si>
  <si>
    <t>WEPT-Retro-Warehouse</t>
  </si>
  <si>
    <t>WEPT-Retro-Supermarket</t>
  </si>
  <si>
    <t>WEPT-Retro-MiniMart</t>
  </si>
  <si>
    <t>WEPT-Retro-Restaurant</t>
  </si>
  <si>
    <t>WEPT-Retro-Lodging</t>
  </si>
  <si>
    <t>WEPT-Retro-Hospital</t>
  </si>
  <si>
    <t>WEPT-Retro-Residential Care</t>
  </si>
  <si>
    <t>WEPT-Retro-Assembly</t>
  </si>
  <si>
    <t>WEPT-Retro-Other</t>
  </si>
  <si>
    <t>WEPT-Retro</t>
  </si>
  <si>
    <t>Ust the 1.7 kWh/sf savings for all applications</t>
  </si>
  <si>
    <t xml:space="preserve">Web Enabled Programmable Thermostats for small commercial buildings (i.e., those with systems less than 5 tons).  Based on cost and savings values from the Web-Enabled Programmable Thermostat (WEPT)  BPA qualified measure. </t>
  </si>
  <si>
    <t>$0.64/sf</t>
  </si>
  <si>
    <t>5 years</t>
  </si>
  <si>
    <t>Retro5Med</t>
  </si>
  <si>
    <t>High applicability in small office; none in medium or large</t>
  </si>
  <si>
    <t>High applicability in small retail; none in medium or large</t>
  </si>
  <si>
    <t>New measure in Seventh Plan</t>
  </si>
  <si>
    <t>Portables only</t>
  </si>
  <si>
    <t>Source:  A Utility Guide to Commercial Energy Efficiency Measures, April 2014, BPA</t>
  </si>
  <si>
    <t>This document lists some of the segments where the WEPT measure is offered:</t>
  </si>
  <si>
    <t>School, Office, Grocery Lodging, Retail, Food Service, and General</t>
  </si>
  <si>
    <t>Small buildings with Electric Heat</t>
  </si>
  <si>
    <t>WEPT-Retro-Large Off-ElecHt</t>
  </si>
  <si>
    <t>WEPT-Retro-Medium Off-ElecHt</t>
  </si>
  <si>
    <t>WEPT-Retro-Small Off-ElecHt</t>
  </si>
  <si>
    <t>WEPT-Retro-Xlarge Ret-ElecHt</t>
  </si>
  <si>
    <t>WEPT-Retro-Large Ret-ElecHt</t>
  </si>
  <si>
    <t>WEPT-Retro-Medium Ret-ElecHt</t>
  </si>
  <si>
    <t>WEPT-Retro-Small Ret-ElecHt</t>
  </si>
  <si>
    <t>WEPT-Retro-School K-12-ElecHt</t>
  </si>
  <si>
    <t>WEPT-Retro-University-ElecHt</t>
  </si>
  <si>
    <t>WEPT-Retro-Warehouse-ElecHt</t>
  </si>
  <si>
    <t>WEPT-Retro-Supermarket-ElecHt</t>
  </si>
  <si>
    <t>WEPT-Retro-MiniMart-ElecHt</t>
  </si>
  <si>
    <t>WEPT-Retro-Restaurant-ElecHt</t>
  </si>
  <si>
    <t>WEPT-Retro-Lodging-ElecHt</t>
  </si>
  <si>
    <t>WEPT-Retro-Hospital-ElecHt</t>
  </si>
  <si>
    <t>WEPT-Retro-Residential Care-ElecHt</t>
  </si>
  <si>
    <t>WEPT-Retro-Assembly-ElecHt</t>
  </si>
  <si>
    <t>WEPT-Retro-Other-ElecHt</t>
  </si>
  <si>
    <t>Wtd OM</t>
  </si>
  <si>
    <t xml:space="preserve"> The WEPT measure was developed specically for School portable classrooms, but is being applied more broadly include small office, retail etc.  For the non-school applications it is a proxy measure for better controls in these small commercial buildings. Applied only to a share of small buildings (less than 5000 sf - from CBSA).  Electrically heated buildings only. </t>
  </si>
  <si>
    <t>Savings wtd for</t>
  </si>
  <si>
    <t>fuel type</t>
  </si>
  <si>
    <t>Wednesday, 25 March , 2015 at 4:24 PM</t>
  </si>
  <si>
    <t>Limited to no more than 50% of electric (non-hp) buildings</t>
  </si>
</sst>
</file>

<file path=xl/styles.xml><?xml version="1.0" encoding="utf-8"?>
<styleSheet xmlns="http://schemas.openxmlformats.org/spreadsheetml/2006/main">
  <numFmts count="16">
    <numFmt numFmtId="5" formatCode="&quot;$&quot;#,##0_);\(&quot;$&quot;#,##0\)"/>
    <numFmt numFmtId="8" formatCode="&quot;$&quot;#,##0.00_);[Red]\(&quot;$&quot;#,##0.00\)"/>
    <numFmt numFmtId="44" formatCode="_(&quot;$&quot;* #,##0.00_);_(&quot;$&quot;* \(#,##0.00\);_(&quot;$&quot;* &quot;-&quot;??_);_(@_)"/>
    <numFmt numFmtId="43" formatCode="_(* #,##0.00_);_(* \(#,##0.00\);_(* &quot;-&quot;??_);_(@_)"/>
    <numFmt numFmtId="164" formatCode="0.0"/>
    <numFmt numFmtId="165" formatCode="0.00000000000000"/>
    <numFmt numFmtId="166" formatCode="0.000000"/>
    <numFmt numFmtId="167" formatCode="0.0000"/>
    <numFmt numFmtId="168" formatCode="_(* #,##0_);_(* \(#,##0\);_(* &quot;-&quot;??_);_(@_)"/>
    <numFmt numFmtId="169" formatCode="0.0;[Red]\-0.0"/>
    <numFmt numFmtId="170" formatCode="\ "/>
    <numFmt numFmtId="171" formatCode="_(* #,##0.0_);_(* \(#,##0.0\);_(* &quot;-&quot;?_);_(@_)"/>
    <numFmt numFmtId="172" formatCode="_(* #,##0.000_);_(* \(#,##0.000\);_(* &quot;-&quot;??_);_(@_)"/>
    <numFmt numFmtId="173" formatCode="_(* #,##0.0_);_(* \(#,##0.0\);_(* &quot;-&quot;??_);_(@_)"/>
    <numFmt numFmtId="174" formatCode="[$-F800]dddd\,\ mmmm\ dd\,\ yyyy"/>
    <numFmt numFmtId="175" formatCode="_(* #,##0.0000_);_(* \(#,##0.0000\);_(* &quot;-&quot;??_);_(@_)"/>
  </numFmts>
  <fonts count="30">
    <font>
      <sz val="10"/>
      <color theme="1"/>
      <name val="Arial"/>
      <family val="2"/>
    </font>
    <font>
      <sz val="10"/>
      <color theme="1"/>
      <name val="Arial"/>
      <family val="2"/>
    </font>
    <font>
      <sz val="10"/>
      <name val="Arial"/>
      <family val="2"/>
    </font>
    <font>
      <b/>
      <sz val="10"/>
      <name val="Arial"/>
      <family val="2"/>
    </font>
    <font>
      <b/>
      <sz val="11"/>
      <name val="Calibri"/>
      <family val="2"/>
      <scheme val="minor"/>
    </font>
    <font>
      <sz val="11"/>
      <color theme="1"/>
      <name val="Calibri"/>
      <family val="2"/>
      <scheme val="minor"/>
    </font>
    <font>
      <sz val="11"/>
      <name val="Calibri"/>
      <family val="2"/>
      <scheme val="minor"/>
    </font>
    <font>
      <b/>
      <sz val="14"/>
      <color theme="1"/>
      <name val="Calibri"/>
      <family val="2"/>
      <scheme val="minor"/>
    </font>
    <font>
      <sz val="12"/>
      <name val="Arial"/>
      <family val="2"/>
    </font>
    <font>
      <b/>
      <i/>
      <sz val="10"/>
      <name val="Arial"/>
      <family val="2"/>
    </font>
    <font>
      <b/>
      <sz val="10"/>
      <color rgb="FFFF0000"/>
      <name val="Arial"/>
      <family val="2"/>
    </font>
    <font>
      <b/>
      <sz val="10"/>
      <color indexed="9"/>
      <name val="Arial"/>
      <family val="2"/>
    </font>
    <font>
      <sz val="10"/>
      <color indexed="22"/>
      <name val="Arial"/>
      <family val="2"/>
    </font>
    <font>
      <sz val="10"/>
      <color indexed="12"/>
      <name val="Arial"/>
      <family val="2"/>
    </font>
    <font>
      <sz val="10"/>
      <color indexed="8"/>
      <name val="Arial"/>
      <family val="2"/>
    </font>
    <font>
      <b/>
      <sz val="8"/>
      <color indexed="81"/>
      <name val="Tahoma"/>
      <family val="2"/>
    </font>
    <font>
      <sz val="8"/>
      <color indexed="81"/>
      <name val="Tahoma"/>
      <family val="2"/>
    </font>
    <font>
      <sz val="10"/>
      <color theme="0"/>
      <name val="Arial"/>
      <family val="2"/>
    </font>
    <font>
      <sz val="9"/>
      <color indexed="81"/>
      <name val="Tahoma"/>
      <family val="2"/>
    </font>
    <font>
      <sz val="10"/>
      <color indexed="9"/>
      <name val="Arial"/>
      <family val="2"/>
    </font>
    <font>
      <sz val="10"/>
      <color indexed="10"/>
      <name val="Arial"/>
      <family val="2"/>
    </font>
    <font>
      <sz val="10"/>
      <color rgb="FFFF0000"/>
      <name val="Arial"/>
      <family val="2"/>
    </font>
    <font>
      <b/>
      <sz val="11"/>
      <color theme="1"/>
      <name val="Calibri"/>
      <family val="2"/>
      <scheme val="minor"/>
    </font>
    <font>
      <b/>
      <sz val="10"/>
      <color theme="1"/>
      <name val="Arial"/>
      <family val="2"/>
    </font>
    <font>
      <sz val="10"/>
      <name val="Arial"/>
      <family val="2"/>
    </font>
    <font>
      <b/>
      <sz val="12"/>
      <name val="Arial"/>
      <family val="2"/>
    </font>
    <font>
      <b/>
      <sz val="10"/>
      <color theme="0"/>
      <name val="Arial"/>
      <family val="2"/>
    </font>
    <font>
      <b/>
      <sz val="9"/>
      <color indexed="81"/>
      <name val="Tahoma"/>
      <family val="2"/>
    </font>
    <font>
      <i/>
      <sz val="10"/>
      <color theme="1"/>
      <name val="Arial"/>
      <family val="2"/>
    </font>
    <font>
      <b/>
      <sz val="11"/>
      <color rgb="FFFF0000"/>
      <name val="Calibri"/>
      <family val="2"/>
      <scheme val="minor"/>
    </font>
  </fonts>
  <fills count="19">
    <fill>
      <patternFill patternType="none"/>
    </fill>
    <fill>
      <patternFill patternType="gray125"/>
    </fill>
    <fill>
      <patternFill patternType="solid">
        <fgColor theme="2" tint="-9.9978637043366805E-2"/>
        <bgColor indexed="64"/>
      </patternFill>
    </fill>
    <fill>
      <patternFill patternType="solid">
        <fgColor theme="3"/>
        <bgColor indexed="64"/>
      </patternFill>
    </fill>
    <fill>
      <patternFill patternType="solid">
        <fgColor theme="3" tint="0.79998168889431442"/>
        <bgColor indexed="64"/>
      </patternFill>
    </fill>
    <fill>
      <patternFill patternType="solid">
        <fgColor indexed="18"/>
        <bgColor indexed="64"/>
      </patternFill>
    </fill>
    <fill>
      <patternFill patternType="solid">
        <fgColor indexed="26"/>
        <bgColor indexed="64"/>
      </patternFill>
    </fill>
    <fill>
      <patternFill patternType="solid">
        <fgColor indexed="12"/>
        <bgColor indexed="64"/>
      </patternFill>
    </fill>
    <fill>
      <patternFill patternType="solid">
        <fgColor theme="6" tint="0.59999389629810485"/>
        <bgColor indexed="64"/>
      </patternFill>
    </fill>
    <fill>
      <patternFill patternType="solid">
        <fgColor indexed="22"/>
        <bgColor indexed="64"/>
      </patternFill>
    </fill>
    <fill>
      <patternFill patternType="solid">
        <fgColor theme="0" tint="-0.249977111117893"/>
        <bgColor indexed="64"/>
      </patternFill>
    </fill>
    <fill>
      <patternFill patternType="solid">
        <fgColor indexed="47"/>
        <bgColor indexed="64"/>
      </patternFill>
    </fill>
    <fill>
      <patternFill patternType="solid">
        <fgColor indexed="60"/>
        <bgColor indexed="64"/>
      </patternFill>
    </fill>
    <fill>
      <patternFill patternType="solid">
        <fgColor indexed="57"/>
        <bgColor indexed="64"/>
      </patternFill>
    </fill>
    <fill>
      <patternFill patternType="solid">
        <fgColor indexed="31"/>
        <bgColor indexed="64"/>
      </patternFill>
    </fill>
    <fill>
      <patternFill patternType="solid">
        <fgColor indexed="44"/>
        <bgColor indexed="64"/>
      </patternFill>
    </fill>
    <fill>
      <patternFill patternType="solid">
        <fgColor theme="4" tint="-0.249977111117893"/>
        <bgColor indexed="64"/>
      </patternFill>
    </fill>
    <fill>
      <patternFill patternType="solid">
        <fgColor theme="0" tint="-0.14999847407452621"/>
        <bgColor indexed="64"/>
      </patternFill>
    </fill>
    <fill>
      <patternFill patternType="solid">
        <fgColor theme="0" tint="-4.9989318521683403E-2"/>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9">
    <xf numFmtId="0" fontId="0" fillId="0" borderId="0"/>
    <xf numFmtId="43" fontId="1" fillId="0" borderId="0" applyFont="0" applyFill="0" applyBorder="0" applyAlignment="0" applyProtection="0"/>
    <xf numFmtId="0" fontId="2" fillId="0" borderId="0">
      <alignment readingOrder="1"/>
    </xf>
    <xf numFmtId="0" fontId="8" fillId="0" borderId="0"/>
    <xf numFmtId="0" fontId="2" fillId="0" borderId="0"/>
    <xf numFmtId="0" fontId="2" fillId="0" borderId="0">
      <alignment readingOrder="1"/>
    </xf>
    <xf numFmtId="0" fontId="2" fillId="0" borderId="0"/>
    <xf numFmtId="0" fontId="2" fillId="0" borderId="0"/>
    <xf numFmtId="9" fontId="1" fillId="0" borderId="0" applyFont="0" applyFill="0" applyBorder="0" applyAlignment="0" applyProtection="0"/>
    <xf numFmtId="0" fontId="5" fillId="0" borderId="0"/>
    <xf numFmtId="43" fontId="5" fillId="0" borderId="0" applyFont="0" applyFill="0" applyBorder="0" applyAlignment="0" applyProtection="0"/>
    <xf numFmtId="44" fontId="5" fillId="0" borderId="0" applyFont="0" applyFill="0" applyBorder="0" applyAlignment="0" applyProtection="0"/>
    <xf numFmtId="0" fontId="24" fillId="0" borderId="0"/>
    <xf numFmtId="0" fontId="2" fillId="0" borderId="0"/>
    <xf numFmtId="0" fontId="2" fillId="0" borderId="0"/>
    <xf numFmtId="43" fontId="2" fillId="0" borderId="0" applyFont="0" applyFill="0" applyBorder="0" applyAlignment="0" applyProtection="0"/>
    <xf numFmtId="0" fontId="2" fillId="0" borderId="0"/>
    <xf numFmtId="9" fontId="5" fillId="0" borderId="0" applyFont="0" applyFill="0" applyBorder="0" applyAlignment="0" applyProtection="0"/>
    <xf numFmtId="0" fontId="5" fillId="0" borderId="0"/>
  </cellStyleXfs>
  <cellXfs count="228">
    <xf numFmtId="0" fontId="0" fillId="0" borderId="0" xfId="0"/>
    <xf numFmtId="0" fontId="4" fillId="2" borderId="1" xfId="2" applyFont="1" applyFill="1" applyBorder="1" applyAlignment="1">
      <alignment horizontal="left" vertical="center" wrapText="1"/>
    </xf>
    <xf numFmtId="0" fontId="5" fillId="0" borderId="0" xfId="0" applyFont="1"/>
    <xf numFmtId="0" fontId="5" fillId="0" borderId="1" xfId="2" applyFont="1" applyFill="1" applyBorder="1" applyAlignment="1">
      <alignment horizontal="left" vertical="center" wrapText="1"/>
    </xf>
    <xf numFmtId="0" fontId="6" fillId="0" borderId="1" xfId="2" applyFont="1" applyBorder="1" applyAlignment="1">
      <alignment horizontal="left" vertical="center" wrapText="1" readingOrder="1"/>
    </xf>
    <xf numFmtId="0" fontId="6" fillId="0" borderId="1" xfId="2" applyNumberFormat="1" applyFont="1" applyBorder="1" applyAlignment="1">
      <alignment horizontal="left" vertical="center" wrapText="1" readingOrder="1"/>
    </xf>
    <xf numFmtId="0" fontId="6" fillId="0" borderId="1" xfId="2" applyFont="1" applyBorder="1" applyAlignment="1">
      <alignment wrapText="1" readingOrder="1"/>
    </xf>
    <xf numFmtId="0" fontId="4" fillId="2" borderId="2" xfId="2" applyFont="1" applyFill="1" applyBorder="1" applyAlignment="1">
      <alignment horizontal="left" vertical="center" wrapText="1"/>
    </xf>
    <xf numFmtId="0" fontId="7" fillId="4" borderId="3" xfId="0" applyFont="1" applyFill="1" applyBorder="1"/>
    <xf numFmtId="0" fontId="7" fillId="4" borderId="4" xfId="0" applyFont="1" applyFill="1" applyBorder="1"/>
    <xf numFmtId="0" fontId="7" fillId="4" borderId="5" xfId="0" applyFont="1" applyFill="1" applyBorder="1"/>
    <xf numFmtId="0" fontId="9" fillId="0" borderId="0" xfId="3" applyFont="1"/>
    <xf numFmtId="0" fontId="10" fillId="0" borderId="0" xfId="4" applyFont="1"/>
    <xf numFmtId="0" fontId="2" fillId="0" borderId="0" xfId="3" applyFont="1"/>
    <xf numFmtId="5" fontId="2" fillId="0" borderId="0" xfId="3" applyNumberFormat="1" applyFont="1"/>
    <xf numFmtId="164" fontId="2" fillId="0" borderId="0" xfId="3" applyNumberFormat="1" applyFont="1"/>
    <xf numFmtId="164" fontId="10" fillId="0" borderId="0" xfId="3" applyNumberFormat="1" applyFont="1"/>
    <xf numFmtId="0" fontId="2" fillId="0" borderId="0" xfId="3" applyFont="1" applyFill="1"/>
    <xf numFmtId="165" fontId="2" fillId="0" borderId="0" xfId="3" applyNumberFormat="1" applyFont="1"/>
    <xf numFmtId="0" fontId="9" fillId="0" borderId="0" xfId="3" applyFont="1" applyAlignment="1">
      <alignment horizontal="left"/>
    </xf>
    <xf numFmtId="0" fontId="0" fillId="0" borderId="0" xfId="0">
      <alignment readingOrder="1"/>
    </xf>
    <xf numFmtId="166" fontId="0" fillId="0" borderId="0" xfId="0" applyNumberFormat="1" applyAlignment="1">
      <alignment horizontal="center" readingOrder="1"/>
    </xf>
    <xf numFmtId="167" fontId="0" fillId="0" borderId="0" xfId="0" applyNumberFormat="1" applyAlignment="1">
      <alignment horizontal="center" readingOrder="1"/>
    </xf>
    <xf numFmtId="0" fontId="2" fillId="0" borderId="0" xfId="3" applyFont="1" applyAlignment="1">
      <alignment horizontal="center"/>
    </xf>
    <xf numFmtId="0" fontId="11" fillId="5" borderId="6" xfId="3" applyFont="1" applyFill="1" applyBorder="1" applyAlignment="1">
      <alignment horizontal="centerContinuous"/>
    </xf>
    <xf numFmtId="0" fontId="12" fillId="5" borderId="6" xfId="3" applyFont="1" applyFill="1" applyBorder="1" applyAlignment="1">
      <alignment horizontal="centerContinuous"/>
    </xf>
    <xf numFmtId="0" fontId="12" fillId="5" borderId="7" xfId="3" applyFont="1" applyFill="1" applyBorder="1" applyAlignment="1">
      <alignment horizontal="centerContinuous"/>
    </xf>
    <xf numFmtId="0" fontId="13" fillId="5" borderId="8" xfId="3" applyFont="1" applyFill="1" applyBorder="1" applyAlignment="1">
      <alignment horizontal="centerContinuous"/>
    </xf>
    <xf numFmtId="0" fontId="12" fillId="3" borderId="8" xfId="3" applyFont="1" applyFill="1" applyBorder="1" applyAlignment="1">
      <alignment horizontal="center"/>
    </xf>
    <xf numFmtId="0" fontId="12" fillId="0" borderId="0" xfId="3" applyFont="1" applyFill="1" applyBorder="1" applyAlignment="1">
      <alignment horizontal="centerContinuous"/>
    </xf>
    <xf numFmtId="0" fontId="13" fillId="0" borderId="0" xfId="3" applyFont="1" applyFill="1" applyBorder="1" applyAlignment="1">
      <alignment horizontal="centerContinuous"/>
    </xf>
    <xf numFmtId="0" fontId="14" fillId="0" borderId="0" xfId="3" applyFont="1" applyFill="1" applyBorder="1" applyAlignment="1">
      <alignment horizontal="centerContinuous"/>
    </xf>
    <xf numFmtId="0" fontId="2" fillId="0" borderId="0" xfId="3" applyFont="1" applyFill="1" applyBorder="1"/>
    <xf numFmtId="0" fontId="14" fillId="9" borderId="1" xfId="3" applyFont="1" applyFill="1" applyBorder="1" applyAlignment="1">
      <alignment horizontal="center" wrapText="1"/>
    </xf>
    <xf numFmtId="0" fontId="14" fillId="9" borderId="11" xfId="3" applyFont="1" applyFill="1" applyBorder="1" applyAlignment="1">
      <alignment horizontal="center" wrapText="1"/>
    </xf>
    <xf numFmtId="0" fontId="14" fillId="9" borderId="2" xfId="3" applyFont="1" applyFill="1" applyBorder="1" applyAlignment="1">
      <alignment horizontal="center" wrapText="1"/>
    </xf>
    <xf numFmtId="0" fontId="14" fillId="9" borderId="2" xfId="0" applyFont="1" applyFill="1" applyBorder="1" applyAlignment="1">
      <alignment horizontal="center" wrapText="1"/>
    </xf>
    <xf numFmtId="0" fontId="14" fillId="10" borderId="8" xfId="3" applyFont="1" applyFill="1" applyBorder="1" applyAlignment="1">
      <alignment horizontal="center" wrapText="1"/>
    </xf>
    <xf numFmtId="0" fontId="14" fillId="10" borderId="1" xfId="3" applyFont="1" applyFill="1" applyBorder="1" applyAlignment="1">
      <alignment horizontal="center" wrapText="1"/>
    </xf>
    <xf numFmtId="0" fontId="14" fillId="0" borderId="0" xfId="3" applyFont="1" applyFill="1" applyBorder="1" applyAlignment="1">
      <alignment horizontal="center" wrapText="1"/>
    </xf>
    <xf numFmtId="164" fontId="0" fillId="0" borderId="0" xfId="0" applyNumberFormat="1">
      <alignment readingOrder="1"/>
    </xf>
    <xf numFmtId="0" fontId="3" fillId="0" borderId="0" xfId="0" applyFont="1">
      <alignment readingOrder="1"/>
    </xf>
    <xf numFmtId="0" fontId="0" fillId="0" borderId="0" xfId="0" applyFill="1">
      <alignment readingOrder="1"/>
    </xf>
    <xf numFmtId="0" fontId="0" fillId="0" borderId="0" xfId="0" applyFill="1" applyAlignment="1">
      <alignment vertical="center" wrapText="1" readingOrder="1"/>
    </xf>
    <xf numFmtId="9" fontId="0" fillId="0" borderId="0" xfId="0" applyNumberFormat="1">
      <alignment readingOrder="1"/>
    </xf>
    <xf numFmtId="1" fontId="0" fillId="0" borderId="0" xfId="0" applyNumberFormat="1">
      <alignment readingOrder="1"/>
    </xf>
    <xf numFmtId="2" fontId="0" fillId="0" borderId="0" xfId="0" applyNumberFormat="1">
      <alignment readingOrder="1"/>
    </xf>
    <xf numFmtId="0" fontId="0" fillId="2" borderId="0" xfId="0" applyFill="1">
      <alignment readingOrder="1"/>
    </xf>
    <xf numFmtId="9" fontId="2" fillId="2" borderId="0" xfId="8" applyFont="1" applyFill="1">
      <alignment readingOrder="1"/>
    </xf>
    <xf numFmtId="0" fontId="19" fillId="12" borderId="9" xfId="0" applyFont="1" applyFill="1" applyBorder="1" applyAlignment="1">
      <alignment horizontal="left" wrapText="1" readingOrder="1"/>
    </xf>
    <xf numFmtId="0" fontId="19" fillId="12" borderId="8" xfId="0" applyFont="1" applyFill="1" applyBorder="1" applyAlignment="1">
      <alignment horizontal="center" wrapText="1" readingOrder="1"/>
    </xf>
    <xf numFmtId="0" fontId="19" fillId="13" borderId="9" xfId="0" applyFont="1" applyFill="1" applyBorder="1" applyAlignment="1">
      <alignment horizontal="left" readingOrder="1"/>
    </xf>
    <xf numFmtId="0" fontId="19" fillId="13" borderId="10" xfId="0" applyFont="1" applyFill="1" applyBorder="1" applyAlignment="1">
      <alignment horizontal="center" wrapText="1" readingOrder="1"/>
    </xf>
    <xf numFmtId="0" fontId="19" fillId="13" borderId="8" xfId="0" applyFont="1" applyFill="1" applyBorder="1" applyAlignment="1">
      <alignment horizontal="center" wrapText="1" readingOrder="1"/>
    </xf>
    <xf numFmtId="0" fontId="0" fillId="0" borderId="12" xfId="0" applyBorder="1">
      <alignment readingOrder="1"/>
    </xf>
    <xf numFmtId="0" fontId="0" fillId="0" borderId="13" xfId="0" applyBorder="1">
      <alignment readingOrder="1"/>
    </xf>
    <xf numFmtId="0" fontId="0" fillId="0" borderId="14" xfId="0" applyBorder="1">
      <alignment readingOrder="1"/>
    </xf>
    <xf numFmtId="0" fontId="0" fillId="0" borderId="15" xfId="0" applyBorder="1">
      <alignment readingOrder="1"/>
    </xf>
    <xf numFmtId="0" fontId="0" fillId="0" borderId="0" xfId="0" applyBorder="1">
      <alignment readingOrder="1"/>
    </xf>
    <xf numFmtId="0" fontId="0" fillId="0" borderId="16" xfId="0" applyBorder="1">
      <alignment readingOrder="1"/>
    </xf>
    <xf numFmtId="0" fontId="0" fillId="0" borderId="17" xfId="0" applyBorder="1">
      <alignment readingOrder="1"/>
    </xf>
    <xf numFmtId="0" fontId="0" fillId="0" borderId="18" xfId="0" applyBorder="1">
      <alignment readingOrder="1"/>
    </xf>
    <xf numFmtId="0" fontId="0" fillId="0" borderId="19" xfId="0" applyBorder="1">
      <alignment readingOrder="1"/>
    </xf>
    <xf numFmtId="0" fontId="14" fillId="14" borderId="3" xfId="0" applyFont="1" applyFill="1" applyBorder="1" applyAlignment="1">
      <alignment horizontal="centerContinuous" wrapText="1" readingOrder="1"/>
    </xf>
    <xf numFmtId="0" fontId="14" fillId="14" borderId="5" xfId="0" applyFont="1" applyFill="1" applyBorder="1" applyAlignment="1">
      <alignment horizontal="centerContinuous" wrapText="1" readingOrder="1"/>
    </xf>
    <xf numFmtId="164" fontId="14" fillId="14" borderId="3" xfId="0" applyNumberFormat="1" applyFont="1" applyFill="1" applyBorder="1" applyAlignment="1">
      <alignment horizontal="centerContinuous" wrapText="1" readingOrder="1"/>
    </xf>
    <xf numFmtId="164" fontId="14" fillId="14" borderId="4" xfId="0" applyNumberFormat="1" applyFont="1" applyFill="1" applyBorder="1" applyAlignment="1">
      <alignment horizontal="centerContinuous" wrapText="1" readingOrder="1"/>
    </xf>
    <xf numFmtId="164" fontId="14" fillId="14" borderId="5" xfId="0" applyNumberFormat="1" applyFont="1" applyFill="1" applyBorder="1" applyAlignment="1">
      <alignment horizontal="centerContinuous" wrapText="1" readingOrder="1"/>
    </xf>
    <xf numFmtId="164" fontId="14" fillId="14" borderId="10" xfId="0" applyNumberFormat="1" applyFont="1" applyFill="1" applyBorder="1" applyAlignment="1">
      <alignment horizontal="center" wrapText="1" readingOrder="1"/>
    </xf>
    <xf numFmtId="0" fontId="14" fillId="11" borderId="1" xfId="0" applyFont="1" applyFill="1" applyBorder="1" applyAlignment="1">
      <alignment horizontal="center" wrapText="1" readingOrder="1"/>
    </xf>
    <xf numFmtId="0" fontId="14" fillId="11" borderId="8" xfId="0" applyFont="1" applyFill="1" applyBorder="1" applyAlignment="1">
      <alignment horizontal="center" wrapText="1" readingOrder="1"/>
    </xf>
    <xf numFmtId="164" fontId="14" fillId="11" borderId="8" xfId="0" applyNumberFormat="1" applyFont="1" applyFill="1" applyBorder="1" applyAlignment="1">
      <alignment horizontal="center" wrapText="1" readingOrder="1"/>
    </xf>
    <xf numFmtId="169" fontId="14" fillId="11" borderId="8" xfId="0" applyNumberFormat="1" applyFont="1" applyFill="1" applyBorder="1" applyAlignment="1">
      <alignment horizontal="center" wrapText="1" readingOrder="1"/>
    </xf>
    <xf numFmtId="164" fontId="13" fillId="0" borderId="0" xfId="0" applyNumberFormat="1" applyFont="1">
      <alignment readingOrder="1"/>
    </xf>
    <xf numFmtId="0" fontId="14" fillId="15" borderId="3" xfId="0" applyFont="1" applyFill="1" applyBorder="1" applyAlignment="1">
      <alignment horizontal="centerContinuous" wrapText="1" readingOrder="1"/>
    </xf>
    <xf numFmtId="0" fontId="14" fillId="15" borderId="4" xfId="0" applyFont="1" applyFill="1" applyBorder="1" applyAlignment="1">
      <alignment horizontal="centerContinuous" wrapText="1" readingOrder="1"/>
    </xf>
    <xf numFmtId="164" fontId="14" fillId="15" borderId="4" xfId="0" applyNumberFormat="1" applyFont="1" applyFill="1" applyBorder="1" applyAlignment="1">
      <alignment horizontal="centerContinuous" wrapText="1" readingOrder="1"/>
    </xf>
    <xf numFmtId="164" fontId="14" fillId="15" borderId="5" xfId="0" applyNumberFormat="1" applyFont="1" applyFill="1" applyBorder="1" applyAlignment="1">
      <alignment horizontal="centerContinuous" wrapText="1" readingOrder="1"/>
    </xf>
    <xf numFmtId="164" fontId="14" fillId="15" borderId="10" xfId="0" applyNumberFormat="1" applyFont="1" applyFill="1" applyBorder="1" applyAlignment="1">
      <alignment horizontal="center" wrapText="1" readingOrder="1"/>
    </xf>
    <xf numFmtId="164" fontId="14" fillId="15" borderId="3" xfId="0" applyNumberFormat="1" applyFont="1" applyFill="1" applyBorder="1" applyAlignment="1">
      <alignment horizontal="centerContinuous" wrapText="1" readingOrder="1"/>
    </xf>
    <xf numFmtId="170" fontId="3" fillId="0" borderId="0" xfId="0" applyNumberFormat="1" applyFont="1">
      <alignment readingOrder="1"/>
    </xf>
    <xf numFmtId="164" fontId="20" fillId="0" borderId="0" xfId="0" applyNumberFormat="1" applyFont="1">
      <alignment readingOrder="1"/>
    </xf>
    <xf numFmtId="170" fontId="0" fillId="0" borderId="0" xfId="0" applyNumberFormat="1">
      <alignment readingOrder="1"/>
    </xf>
    <xf numFmtId="170" fontId="20" fillId="0" borderId="0" xfId="0" applyNumberFormat="1" applyFont="1">
      <alignment readingOrder="1"/>
    </xf>
    <xf numFmtId="0" fontId="14" fillId="15" borderId="1" xfId="0" applyFont="1" applyFill="1" applyBorder="1" applyAlignment="1">
      <alignment horizontal="center" wrapText="1" readingOrder="1"/>
    </xf>
    <xf numFmtId="0" fontId="14" fillId="15" borderId="8" xfId="0" applyFont="1" applyFill="1" applyBorder="1" applyAlignment="1">
      <alignment horizontal="center" wrapText="1" readingOrder="1"/>
    </xf>
    <xf numFmtId="164" fontId="14" fillId="15" borderId="8" xfId="0" applyNumberFormat="1" applyFont="1" applyFill="1" applyBorder="1" applyAlignment="1">
      <alignment horizontal="center" wrapText="1" readingOrder="1"/>
    </xf>
    <xf numFmtId="164" fontId="14" fillId="15" borderId="20" xfId="0" applyNumberFormat="1" applyFont="1" applyFill="1" applyBorder="1" applyAlignment="1">
      <alignment horizontal="centerContinuous" wrapText="1" readingOrder="1"/>
    </xf>
    <xf numFmtId="164" fontId="14" fillId="15" borderId="21" xfId="0" applyNumberFormat="1" applyFont="1" applyFill="1" applyBorder="1" applyAlignment="1">
      <alignment horizontal="centerContinuous" wrapText="1" readingOrder="1"/>
    </xf>
    <xf numFmtId="0" fontId="5" fillId="0" borderId="0" xfId="0" applyFont="1" applyAlignment="1">
      <alignment wrapText="1"/>
    </xf>
    <xf numFmtId="0" fontId="22" fillId="2" borderId="1" xfId="0" applyFont="1" applyFill="1" applyBorder="1"/>
    <xf numFmtId="0" fontId="22" fillId="2" borderId="6" xfId="0" applyFont="1" applyFill="1" applyBorder="1"/>
    <xf numFmtId="0" fontId="22" fillId="2" borderId="11" xfId="0" applyFont="1" applyFill="1" applyBorder="1"/>
    <xf numFmtId="164" fontId="0" fillId="0" borderId="0" xfId="0" applyNumberFormat="1" applyAlignment="1">
      <alignment horizontal="center" readingOrder="1"/>
    </xf>
    <xf numFmtId="171" fontId="0" fillId="0" borderId="0" xfId="0" applyNumberFormat="1">
      <alignment readingOrder="1"/>
    </xf>
    <xf numFmtId="0" fontId="22" fillId="17" borderId="1" xfId="0" applyFont="1" applyFill="1" applyBorder="1"/>
    <xf numFmtId="164" fontId="22" fillId="17" borderId="1" xfId="0" applyNumberFormat="1" applyFont="1" applyFill="1" applyBorder="1"/>
    <xf numFmtId="0" fontId="21" fillId="0" borderId="0" xfId="0" applyFont="1">
      <alignment readingOrder="1"/>
    </xf>
    <xf numFmtId="0" fontId="22" fillId="4" borderId="1" xfId="0" applyFont="1" applyFill="1" applyBorder="1"/>
    <xf numFmtId="0" fontId="0" fillId="4" borderId="8" xfId="0" applyFill="1" applyBorder="1">
      <alignment readingOrder="1"/>
    </xf>
    <xf numFmtId="0" fontId="2" fillId="0" borderId="0" xfId="0" applyFont="1" applyAlignment="1">
      <alignment horizontal="right" readingOrder="1"/>
    </xf>
    <xf numFmtId="172" fontId="0" fillId="0" borderId="0" xfId="1" applyNumberFormat="1" applyFont="1" applyAlignment="1">
      <alignment readingOrder="1"/>
    </xf>
    <xf numFmtId="0" fontId="3" fillId="4" borderId="7" xfId="0" applyFont="1" applyFill="1" applyBorder="1">
      <alignment readingOrder="1"/>
    </xf>
    <xf numFmtId="0" fontId="0" fillId="4" borderId="26" xfId="0" applyFill="1" applyBorder="1">
      <alignment readingOrder="1"/>
    </xf>
    <xf numFmtId="0" fontId="3" fillId="4" borderId="26" xfId="0" applyFont="1" applyFill="1" applyBorder="1">
      <alignment readingOrder="1"/>
    </xf>
    <xf numFmtId="0" fontId="0" fillId="4" borderId="24" xfId="0" applyNumberFormat="1" applyFill="1" applyBorder="1" applyAlignment="1">
      <alignment vertical="center" wrapText="1" readingOrder="1"/>
    </xf>
    <xf numFmtId="0" fontId="0" fillId="4" borderId="25" xfId="0" applyNumberFormat="1" applyFill="1" applyBorder="1" applyAlignment="1">
      <alignment vertical="center" wrapText="1" readingOrder="1"/>
    </xf>
    <xf numFmtId="0" fontId="0" fillId="4" borderId="8" xfId="0" applyNumberFormat="1" applyFill="1" applyBorder="1" applyAlignment="1">
      <alignment vertical="center" wrapText="1" readingOrder="1"/>
    </xf>
    <xf numFmtId="0" fontId="0" fillId="4" borderId="10" xfId="0" applyNumberFormat="1" applyFill="1" applyBorder="1" applyAlignment="1">
      <alignment vertical="center" wrapText="1" readingOrder="1"/>
    </xf>
    <xf numFmtId="49" fontId="0" fillId="4" borderId="11" xfId="0" quotePrefix="1" applyNumberFormat="1" applyFill="1" applyBorder="1">
      <alignment readingOrder="1"/>
    </xf>
    <xf numFmtId="1" fontId="0" fillId="0" borderId="0" xfId="0" quotePrefix="1" applyNumberFormat="1">
      <alignment readingOrder="1"/>
    </xf>
    <xf numFmtId="0" fontId="0" fillId="0" borderId="0" xfId="0" quotePrefix="1">
      <alignment readingOrder="1"/>
    </xf>
    <xf numFmtId="1" fontId="0" fillId="0" borderId="0" xfId="0" applyNumberFormat="1" applyFill="1">
      <alignment readingOrder="1"/>
    </xf>
    <xf numFmtId="0" fontId="0" fillId="2" borderId="0" xfId="0" applyFill="1" applyAlignment="1">
      <alignment horizontal="center" readingOrder="1"/>
    </xf>
    <xf numFmtId="43" fontId="0" fillId="0" borderId="0" xfId="1" applyFont="1">
      <alignment readingOrder="1"/>
    </xf>
    <xf numFmtId="168" fontId="0" fillId="0" borderId="0" xfId="1" applyNumberFormat="1" applyFont="1" applyFill="1">
      <alignment readingOrder="1"/>
    </xf>
    <xf numFmtId="168" fontId="0" fillId="0" borderId="0" xfId="1" applyNumberFormat="1" applyFont="1">
      <alignment readingOrder="1"/>
    </xf>
    <xf numFmtId="0" fontId="0" fillId="2" borderId="1" xfId="0" applyFill="1" applyBorder="1">
      <alignment readingOrder="1"/>
    </xf>
    <xf numFmtId="0" fontId="0" fillId="2" borderId="1" xfId="0" applyFill="1" applyBorder="1" applyAlignment="1">
      <alignment horizontal="center" readingOrder="1"/>
    </xf>
    <xf numFmtId="0" fontId="25" fillId="4" borderId="0" xfId="7" applyFont="1" applyFill="1"/>
    <xf numFmtId="0" fontId="2" fillId="2" borderId="1" xfId="13" applyFill="1" applyBorder="1" applyAlignment="1">
      <alignment wrapText="1"/>
    </xf>
    <xf numFmtId="0" fontId="2" fillId="2" borderId="1" xfId="13" applyFill="1" applyBorder="1" applyAlignment="1">
      <alignment horizontal="center" wrapText="1"/>
    </xf>
    <xf numFmtId="0" fontId="14" fillId="2" borderId="1" xfId="13" applyFont="1" applyFill="1" applyBorder="1" applyAlignment="1">
      <alignment horizontal="center" wrapText="1"/>
    </xf>
    <xf numFmtId="0" fontId="2" fillId="2" borderId="1" xfId="14" applyFill="1" applyBorder="1" applyAlignment="1">
      <alignment wrapText="1"/>
    </xf>
    <xf numFmtId="0" fontId="2" fillId="0" borderId="0" xfId="13" applyAlignment="1">
      <alignment wrapText="1"/>
    </xf>
    <xf numFmtId="0" fontId="2" fillId="2" borderId="1" xfId="13" applyFill="1" applyBorder="1"/>
    <xf numFmtId="0" fontId="2" fillId="2" borderId="1" xfId="13" applyFont="1" applyFill="1" applyBorder="1"/>
    <xf numFmtId="0" fontId="14" fillId="2" borderId="1" xfId="14" applyFont="1" applyFill="1" applyBorder="1" applyAlignment="1">
      <alignment horizontal="center" wrapText="1"/>
    </xf>
    <xf numFmtId="0" fontId="2" fillId="0" borderId="0" xfId="13"/>
    <xf numFmtId="0" fontId="2" fillId="0" borderId="0" xfId="13" applyFill="1" applyBorder="1"/>
    <xf numFmtId="0" fontId="2" fillId="0" borderId="0" xfId="13" applyFont="1" applyFill="1" applyBorder="1"/>
    <xf numFmtId="167" fontId="2" fillId="0" borderId="0" xfId="13" applyNumberFormat="1" applyFont="1" applyFill="1" applyBorder="1"/>
    <xf numFmtId="9" fontId="2" fillId="0" borderId="0" xfId="8" applyFont="1" applyFill="1" applyBorder="1"/>
    <xf numFmtId="2" fontId="2" fillId="0" borderId="0" xfId="13" applyNumberFormat="1" applyFill="1" applyBorder="1" applyAlignment="1">
      <alignment horizontal="center"/>
    </xf>
    <xf numFmtId="0" fontId="2" fillId="0" borderId="0" xfId="13" applyFill="1" applyBorder="1" applyAlignment="1">
      <alignment horizontal="center"/>
    </xf>
    <xf numFmtId="9" fontId="2" fillId="0" borderId="0" xfId="8" applyFont="1" applyFill="1" applyAlignment="1">
      <alignment horizontal="center"/>
    </xf>
    <xf numFmtId="0" fontId="2" fillId="0" borderId="0" xfId="13" applyFill="1"/>
    <xf numFmtId="0" fontId="2" fillId="0" borderId="0" xfId="13" applyFont="1" applyFill="1"/>
    <xf numFmtId="0" fontId="0" fillId="0" borderId="0" xfId="0" applyFill="1"/>
    <xf numFmtId="0" fontId="2" fillId="0" borderId="0" xfId="12" applyFont="1" applyFill="1"/>
    <xf numFmtId="168" fontId="17" fillId="0" borderId="0" xfId="1" applyNumberFormat="1" applyFont="1" applyFill="1">
      <alignment readingOrder="1"/>
    </xf>
    <xf numFmtId="0" fontId="0" fillId="2" borderId="0" xfId="0" applyFill="1" applyAlignment="1">
      <alignment horizontal="right" readingOrder="1"/>
    </xf>
    <xf numFmtId="9" fontId="17" fillId="16" borderId="0" xfId="0" applyNumberFormat="1" applyFont="1" applyFill="1">
      <alignment readingOrder="1"/>
    </xf>
    <xf numFmtId="0" fontId="22" fillId="2" borderId="6" xfId="0" applyFont="1" applyFill="1" applyBorder="1" applyAlignment="1">
      <alignment horizontal="center"/>
    </xf>
    <xf numFmtId="0" fontId="22" fillId="2" borderId="11" xfId="0" applyFont="1" applyFill="1" applyBorder="1" applyAlignment="1">
      <alignment horizontal="center"/>
    </xf>
    <xf numFmtId="1" fontId="1" fillId="17" borderId="0" xfId="0" applyNumberFormat="1" applyFont="1" applyFill="1" applyAlignment="1">
      <alignment horizontal="center" readingOrder="1"/>
    </xf>
    <xf numFmtId="2" fontId="0" fillId="0" borderId="0" xfId="0" applyNumberFormat="1" applyFill="1" applyAlignment="1">
      <alignment horizontal="center" readingOrder="1"/>
    </xf>
    <xf numFmtId="0" fontId="0" fillId="0" borderId="0" xfId="0" applyFill="1" applyAlignment="1">
      <alignment horizontal="center" readingOrder="1"/>
    </xf>
    <xf numFmtId="171" fontId="0" fillId="0" borderId="0" xfId="0" applyNumberFormat="1" applyFill="1" applyBorder="1">
      <alignment readingOrder="1"/>
    </xf>
    <xf numFmtId="0" fontId="0" fillId="0" borderId="0" xfId="0" applyFill="1" applyBorder="1">
      <alignment readingOrder="1"/>
    </xf>
    <xf numFmtId="164" fontId="22" fillId="0" borderId="0" xfId="0" applyNumberFormat="1" applyFont="1" applyFill="1" applyBorder="1"/>
    <xf numFmtId="0" fontId="23" fillId="0" borderId="0" xfId="0" applyFont="1" applyFill="1" applyBorder="1">
      <alignment readingOrder="1"/>
    </xf>
    <xf numFmtId="0" fontId="23" fillId="0" borderId="0" xfId="0" applyFont="1">
      <alignment readingOrder="1"/>
    </xf>
    <xf numFmtId="0" fontId="0" fillId="0" borderId="0" xfId="0" applyFill="1" applyBorder="1"/>
    <xf numFmtId="0" fontId="5" fillId="0" borderId="1" xfId="0" applyFont="1" applyFill="1" applyBorder="1" applyAlignment="1">
      <alignment wrapText="1"/>
    </xf>
    <xf numFmtId="0" fontId="26" fillId="16" borderId="0" xfId="0" applyFont="1" applyFill="1" applyAlignment="1">
      <alignment horizontal="center"/>
    </xf>
    <xf numFmtId="1" fontId="2" fillId="0" borderId="0" xfId="13" applyNumberFormat="1" applyFont="1" applyFill="1" applyBorder="1" applyAlignment="1">
      <alignment horizontal="center"/>
    </xf>
    <xf numFmtId="173" fontId="0" fillId="0" borderId="0" xfId="1" applyNumberFormat="1" applyFont="1">
      <alignment readingOrder="1"/>
    </xf>
    <xf numFmtId="9" fontId="2" fillId="0" borderId="0" xfId="8" applyFont="1" applyFill="1" applyAlignment="1">
      <alignment horizontal="center" readingOrder="1"/>
    </xf>
    <xf numFmtId="0" fontId="28" fillId="0" borderId="0" xfId="0" applyFont="1"/>
    <xf numFmtId="0" fontId="28" fillId="0" borderId="0" xfId="0" applyFont="1">
      <alignment readingOrder="1"/>
    </xf>
    <xf numFmtId="164" fontId="1" fillId="17" borderId="0" xfId="0" applyNumberFormat="1" applyFont="1" applyFill="1" applyAlignment="1">
      <alignment horizontal="center" readingOrder="1"/>
    </xf>
    <xf numFmtId="0" fontId="29" fillId="0" borderId="0" xfId="0" applyFont="1"/>
    <xf numFmtId="0" fontId="22" fillId="2" borderId="22" xfId="0" applyFont="1" applyFill="1" applyBorder="1"/>
    <xf numFmtId="0" fontId="22" fillId="2" borderId="23" xfId="0" applyFont="1" applyFill="1" applyBorder="1"/>
    <xf numFmtId="0" fontId="22" fillId="2" borderId="24" xfId="0" applyFont="1" applyFill="1" applyBorder="1"/>
    <xf numFmtId="0" fontId="22" fillId="2" borderId="25" xfId="0" applyFont="1" applyFill="1" applyBorder="1"/>
    <xf numFmtId="174" fontId="14" fillId="11" borderId="8" xfId="0" applyNumberFormat="1" applyFont="1" applyFill="1" applyBorder="1" applyAlignment="1">
      <alignment horizontal="center" wrapText="1" readingOrder="1"/>
    </xf>
    <xf numFmtId="14" fontId="14" fillId="11" borderId="8" xfId="0" applyNumberFormat="1" applyFont="1" applyFill="1" applyBorder="1" applyAlignment="1">
      <alignment horizontal="center" wrapText="1" readingOrder="1"/>
    </xf>
    <xf numFmtId="0" fontId="22" fillId="0" borderId="0" xfId="0" applyFont="1" applyFill="1" applyBorder="1"/>
    <xf numFmtId="0" fontId="22" fillId="0" borderId="0" xfId="0" applyFont="1" applyFill="1" applyBorder="1" applyAlignment="1">
      <alignment horizontal="center"/>
    </xf>
    <xf numFmtId="167" fontId="0" fillId="0" borderId="0" xfId="0" applyNumberFormat="1" applyFill="1" applyBorder="1" applyAlignment="1">
      <alignment horizontal="center" readingOrder="1"/>
    </xf>
    <xf numFmtId="1" fontId="0" fillId="0" borderId="0" xfId="0" applyNumberFormat="1" applyFill="1" applyBorder="1" applyAlignment="1">
      <alignment horizontal="center" readingOrder="1"/>
    </xf>
    <xf numFmtId="164" fontId="0" fillId="0" borderId="0" xfId="0" applyNumberFormat="1" applyFill="1" applyBorder="1">
      <alignment readingOrder="1"/>
    </xf>
    <xf numFmtId="43" fontId="0" fillId="0" borderId="0" xfId="15" applyFont="1" applyFill="1" applyBorder="1" applyAlignment="1">
      <alignment horizontal="center" readingOrder="1"/>
    </xf>
    <xf numFmtId="0" fontId="0" fillId="2" borderId="6" xfId="0" applyFill="1" applyBorder="1">
      <alignment readingOrder="1"/>
    </xf>
    <xf numFmtId="0" fontId="0" fillId="2" borderId="27" xfId="0" applyFill="1" applyBorder="1">
      <alignment readingOrder="1"/>
    </xf>
    <xf numFmtId="0" fontId="0" fillId="2" borderId="11" xfId="0" applyFill="1" applyBorder="1">
      <alignment readingOrder="1"/>
    </xf>
    <xf numFmtId="0" fontId="22" fillId="18" borderId="1" xfId="0" applyFont="1" applyFill="1" applyBorder="1"/>
    <xf numFmtId="0" fontId="22" fillId="18" borderId="1" xfId="0" applyFont="1" applyFill="1" applyBorder="1" applyAlignment="1">
      <alignment horizontal="center"/>
    </xf>
    <xf numFmtId="173" fontId="0" fillId="18" borderId="0" xfId="1" applyNumberFormat="1" applyFont="1" applyFill="1">
      <alignment readingOrder="1"/>
    </xf>
    <xf numFmtId="0" fontId="0" fillId="2" borderId="22" xfId="0" applyFill="1" applyBorder="1">
      <alignment readingOrder="1"/>
    </xf>
    <xf numFmtId="0" fontId="17" fillId="16" borderId="22" xfId="0" applyFont="1" applyFill="1" applyBorder="1">
      <alignment readingOrder="1"/>
    </xf>
    <xf numFmtId="0" fontId="17" fillId="16" borderId="23" xfId="0" applyFont="1" applyFill="1" applyBorder="1">
      <alignment readingOrder="1"/>
    </xf>
    <xf numFmtId="0" fontId="0" fillId="2" borderId="0" xfId="0" applyFill="1" applyBorder="1">
      <alignment readingOrder="1"/>
    </xf>
    <xf numFmtId="0" fontId="17" fillId="16" borderId="0" xfId="0" applyFont="1" applyFill="1" applyBorder="1">
      <alignment readingOrder="1"/>
    </xf>
    <xf numFmtId="0" fontId="17" fillId="16" borderId="28" xfId="0" applyFont="1" applyFill="1" applyBorder="1">
      <alignment readingOrder="1"/>
    </xf>
    <xf numFmtId="0" fontId="0" fillId="2" borderId="0" xfId="0" applyFill="1" applyBorder="1" applyAlignment="1">
      <alignment vertical="center" wrapText="1" readingOrder="1"/>
    </xf>
    <xf numFmtId="0" fontId="0" fillId="2" borderId="24" xfId="0" applyFill="1" applyBorder="1">
      <alignment readingOrder="1"/>
    </xf>
    <xf numFmtId="164" fontId="23" fillId="17" borderId="24" xfId="0" applyNumberFormat="1" applyFont="1" applyFill="1" applyBorder="1" applyAlignment="1">
      <alignment horizontal="center" readingOrder="1"/>
    </xf>
    <xf numFmtId="0" fontId="5" fillId="0" borderId="0" xfId="18"/>
    <xf numFmtId="0" fontId="0" fillId="17" borderId="25" xfId="0" applyFill="1" applyBorder="1">
      <alignment readingOrder="1"/>
    </xf>
    <xf numFmtId="0" fontId="5" fillId="0" borderId="0" xfId="0" applyFont="1" applyAlignment="1">
      <alignment horizontal="right"/>
    </xf>
    <xf numFmtId="0" fontId="0" fillId="4" borderId="1" xfId="0" applyFill="1" applyBorder="1">
      <alignment readingOrder="1"/>
    </xf>
    <xf numFmtId="0" fontId="23" fillId="0" borderId="0" xfId="0" applyFont="1" applyFill="1" applyBorder="1"/>
    <xf numFmtId="173" fontId="0" fillId="18" borderId="0" xfId="1" applyNumberFormat="1" applyFont="1" applyFill="1" applyAlignment="1">
      <alignment horizontal="center" readingOrder="1"/>
    </xf>
    <xf numFmtId="10" fontId="0" fillId="0" borderId="0" xfId="0" applyNumberFormat="1"/>
    <xf numFmtId="3" fontId="0" fillId="0" borderId="0" xfId="0" applyNumberFormat="1"/>
    <xf numFmtId="0" fontId="0" fillId="0" borderId="0" xfId="0" applyAlignment="1">
      <alignment horizontal="center"/>
    </xf>
    <xf numFmtId="0" fontId="23" fillId="0" borderId="0" xfId="0" applyFont="1" applyFill="1" applyBorder="1" applyAlignment="1">
      <alignment horizontal="center"/>
    </xf>
    <xf numFmtId="168" fontId="0" fillId="0" borderId="0" xfId="10" applyNumberFormat="1" applyFont="1" applyFill="1" applyBorder="1"/>
    <xf numFmtId="168" fontId="0" fillId="0" borderId="0" xfId="0" applyNumberFormat="1" applyFill="1" applyBorder="1"/>
    <xf numFmtId="168" fontId="23" fillId="0" borderId="0" xfId="0" applyNumberFormat="1" applyFont="1" applyFill="1" applyBorder="1"/>
    <xf numFmtId="9" fontId="0" fillId="0" borderId="0" xfId="17" applyFont="1" applyFill="1" applyBorder="1"/>
    <xf numFmtId="9" fontId="0" fillId="0" borderId="0" xfId="0" applyNumberFormat="1" applyFill="1" applyBorder="1"/>
    <xf numFmtId="8" fontId="0" fillId="0" borderId="0" xfId="0" applyNumberFormat="1"/>
    <xf numFmtId="9" fontId="0" fillId="0" borderId="0" xfId="8" applyFont="1" applyFill="1" applyBorder="1"/>
    <xf numFmtId="167" fontId="0" fillId="18" borderId="1" xfId="0" applyNumberFormat="1" applyFill="1" applyBorder="1" applyAlignment="1">
      <alignment horizontal="center" readingOrder="1"/>
    </xf>
    <xf numFmtId="164" fontId="0" fillId="18" borderId="1" xfId="0" applyNumberFormat="1" applyFill="1" applyBorder="1" applyAlignment="1">
      <alignment horizontal="center" readingOrder="1"/>
    </xf>
    <xf numFmtId="0" fontId="0" fillId="18" borderId="1" xfId="0" applyFill="1" applyBorder="1">
      <alignment readingOrder="1"/>
    </xf>
    <xf numFmtId="173" fontId="0" fillId="18" borderId="1" xfId="1" applyNumberFormat="1" applyFont="1" applyFill="1" applyBorder="1">
      <alignment readingOrder="1"/>
    </xf>
    <xf numFmtId="0" fontId="2" fillId="4" borderId="6" xfId="0" applyNumberFormat="1" applyFont="1" applyFill="1" applyBorder="1" applyAlignment="1">
      <alignment horizontal="left" vertical="center" wrapText="1" readingOrder="1"/>
    </xf>
    <xf numFmtId="0" fontId="2" fillId="4" borderId="22" xfId="0" applyNumberFormat="1" applyFont="1" applyFill="1" applyBorder="1" applyAlignment="1">
      <alignment horizontal="left" vertical="center" wrapText="1" readingOrder="1"/>
    </xf>
    <xf numFmtId="0" fontId="2" fillId="4" borderId="23" xfId="0" applyNumberFormat="1" applyFont="1" applyFill="1" applyBorder="1" applyAlignment="1">
      <alignment horizontal="left" vertical="center" wrapText="1" readingOrder="1"/>
    </xf>
    <xf numFmtId="0" fontId="2" fillId="4" borderId="27" xfId="0" applyNumberFormat="1" applyFont="1" applyFill="1" applyBorder="1" applyAlignment="1">
      <alignment horizontal="left" vertical="center" wrapText="1" readingOrder="1"/>
    </xf>
    <xf numFmtId="0" fontId="2" fillId="4" borderId="0" xfId="0" applyNumberFormat="1" applyFont="1" applyFill="1" applyBorder="1" applyAlignment="1">
      <alignment horizontal="left" vertical="center" wrapText="1" readingOrder="1"/>
    </xf>
    <xf numFmtId="0" fontId="2" fillId="4" borderId="28" xfId="0" applyNumberFormat="1" applyFont="1" applyFill="1" applyBorder="1" applyAlignment="1">
      <alignment horizontal="left" vertical="center" wrapText="1" readingOrder="1"/>
    </xf>
    <xf numFmtId="0" fontId="2" fillId="4" borderId="24" xfId="0" applyNumberFormat="1" applyFont="1" applyFill="1" applyBorder="1" applyAlignment="1">
      <alignment horizontal="left" vertical="center" wrapText="1" readingOrder="1"/>
    </xf>
    <xf numFmtId="0" fontId="2" fillId="4" borderId="25" xfId="0" applyNumberFormat="1" applyFont="1" applyFill="1" applyBorder="1" applyAlignment="1">
      <alignment horizontal="left" vertical="center" wrapText="1" readingOrder="1"/>
    </xf>
    <xf numFmtId="0" fontId="14" fillId="6" borderId="9" xfId="3" applyFont="1" applyFill="1" applyBorder="1" applyAlignment="1">
      <alignment horizontal="center"/>
    </xf>
    <xf numFmtId="0" fontId="14" fillId="6" borderId="10" xfId="3" applyFont="1" applyFill="1" applyBorder="1" applyAlignment="1">
      <alignment horizontal="center"/>
    </xf>
    <xf numFmtId="0" fontId="14" fillId="6" borderId="8" xfId="3" applyFont="1" applyFill="1" applyBorder="1" applyAlignment="1">
      <alignment horizontal="center"/>
    </xf>
    <xf numFmtId="0" fontId="11" fillId="7" borderId="1" xfId="0" applyFont="1" applyFill="1" applyBorder="1" applyAlignment="1">
      <alignment horizontal="center"/>
    </xf>
    <xf numFmtId="0" fontId="3" fillId="0" borderId="1" xfId="0" applyFont="1" applyBorder="1" applyAlignment="1">
      <alignment horizontal="center"/>
    </xf>
    <xf numFmtId="0" fontId="3" fillId="8" borderId="1" xfId="3" applyFont="1" applyFill="1" applyBorder="1" applyAlignment="1">
      <alignment horizontal="center"/>
    </xf>
    <xf numFmtId="43" fontId="2" fillId="0" borderId="0" xfId="1" applyFont="1" applyFill="1"/>
    <xf numFmtId="175" fontId="2" fillId="0" borderId="0" xfId="1" applyNumberFormat="1" applyFont="1" applyFill="1"/>
    <xf numFmtId="167" fontId="0" fillId="0" borderId="0" xfId="0" applyNumberFormat="1">
      <alignment readingOrder="1"/>
    </xf>
  </cellXfs>
  <cellStyles count="19">
    <cellStyle name="Comma" xfId="1" builtinId="3"/>
    <cellStyle name="Comma 2" xfId="15"/>
    <cellStyle name="Comma 3 4" xfId="10"/>
    <cellStyle name="Currency 3 4" xfId="11"/>
    <cellStyle name="Normal" xfId="0" builtinId="0"/>
    <cellStyle name="Normal 13" xfId="5"/>
    <cellStyle name="Normal 14" xfId="18"/>
    <cellStyle name="Normal 2" xfId="16"/>
    <cellStyle name="Normal 3" xfId="6"/>
    <cellStyle name="Normal 4 4" xfId="9"/>
    <cellStyle name="Normal_MTDUCT" xfId="3"/>
    <cellStyle name="Normal_PC-ECMVAV-6p-D2" xfId="12"/>
    <cellStyle name="Normal_PC-HVACEQUIP-6P-D4" xfId="13"/>
    <cellStyle name="Normal_PC-LowPressureDist-D1" xfId="14"/>
    <cellStyle name="Normal_PC-LPDPackage-6P-D14" xfId="2"/>
    <cellStyle name="Normal_PC-PackRTOptimize-D1-6p-D2" xfId="7"/>
    <cellStyle name="Normal_ProCostFinAssumptions_Sector" xfId="4"/>
    <cellStyle name="Percent" xfId="8" builtinId="5"/>
    <cellStyle name="Percent 2" xfId="17"/>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165100</xdr:colOff>
      <xdr:row>0</xdr:row>
      <xdr:rowOff>0</xdr:rowOff>
    </xdr:from>
    <xdr:to>
      <xdr:col>13</xdr:col>
      <xdr:colOff>546100</xdr:colOff>
      <xdr:row>51</xdr:row>
      <xdr:rowOff>31750</xdr:rowOff>
    </xdr:to>
    <xdr:pic>
      <xdr:nvPicPr>
        <xdr:cNvPr id="18433" name="Picture 1"/>
        <xdr:cNvPicPr>
          <a:picLocks noChangeAspect="1" noChangeArrowheads="1"/>
        </xdr:cNvPicPr>
      </xdr:nvPicPr>
      <xdr:blipFill>
        <a:blip xmlns:r="http://schemas.openxmlformats.org/officeDocument/2006/relationships" r:embed="rId1" cstate="print"/>
        <a:srcRect l="16385" t="13981" r="60898" b="5445"/>
        <a:stretch>
          <a:fillRect/>
        </a:stretch>
      </xdr:blipFill>
      <xdr:spPr bwMode="auto">
        <a:xfrm>
          <a:off x="165100" y="0"/>
          <a:ext cx="8305800" cy="8289925"/>
        </a:xfrm>
        <a:prstGeom prst="rect">
          <a:avLst/>
        </a:prstGeom>
        <a:noFill/>
        <a:ln w="1">
          <a:noFill/>
          <a:miter lim="800000"/>
          <a:headEnd/>
          <a:tailEnd type="none" w="med" len="med"/>
        </a:ln>
        <a:effec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m_Master_7P.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eventhPlan/Conservation%20Analysis/Global%20EE%20Inputs/Units%20Forecasts/7P%20Forecasts%20D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verview"/>
      <sheetName val="MLIST"/>
      <sheetName val="FILES"/>
      <sheetName val="APPLIC"/>
      <sheetName val="BASE"/>
      <sheetName val="STOCK"/>
      <sheetName val="TURN"/>
      <sheetName val="ACHIEV"/>
      <sheetName val="FEAS"/>
      <sheetName val="RAMP"/>
      <sheetName val="CODE"/>
      <sheetName val="CHAR"/>
      <sheetName val="Floor"/>
      <sheetName val="Vars"/>
      <sheetName val="Labels"/>
      <sheetName val="Lookup"/>
      <sheetName val="EUI"/>
      <sheetName val="Measure Name List"/>
      <sheetName val="CBSA Data"/>
      <sheetName val="CBSA Data New"/>
      <sheetName val="BPA Taxonomy"/>
    </sheetNames>
    <definedNames>
      <definedName name="ACHIEV" refersTo="='ACHIEV'!$B$19:$Y$122"/>
      <definedName name="APPLIC" refersTo="='APPLIC'!$B$12:$X$115"/>
      <definedName name="BLDGTYPE" refersTo="='APPLIC'!$B$11:$U$11"/>
    </definedNames>
    <sheetDataSet>
      <sheetData sheetId="0">
        <row r="82">
          <cell r="B82" t="str">
            <v>Contents</v>
          </cell>
        </row>
        <row r="83">
          <cell r="B83" t="str">
            <v>Overview of model structure</v>
          </cell>
        </row>
        <row r="84">
          <cell r="B84" t="str">
            <v xml:space="preserve">Update Log:  Log for updates to Draft 6th Plan Assessment </v>
          </cell>
        </row>
        <row r="85">
          <cell r="B85" t="str">
            <v>Master List of measure bundles</v>
          </cell>
        </row>
        <row r="86">
          <cell r="B86" t="str">
            <v>List and links to measure-level files. Plus housekeeping and administrative functions.</v>
          </cell>
        </row>
        <row r="87">
          <cell r="B87" t="str">
            <v>Applicability factor for the measure bundle.  Fraction of stock the measure applies to.</v>
          </cell>
        </row>
        <row r="88">
          <cell r="B88" t="str">
            <v>Baseline penetration of measure bundles.  Estimated fraction of stock where the measure is already in place.</v>
          </cell>
        </row>
        <row r="89">
          <cell r="B89" t="str">
            <v>Vintage cohort for measure bundles.</v>
          </cell>
        </row>
        <row r="90">
          <cell r="B90" t="str">
            <v>Turnover rate for stock to which measure applies.</v>
          </cell>
        </row>
        <row r="91">
          <cell r="B91" t="str">
            <v>Achievable rate of acquisition for measure bundles by year</v>
          </cell>
        </row>
        <row r="92">
          <cell r="B92" t="str">
            <v>Tables developed to estimate regional baseline penetration for various elements of energy codes by jurisdiction</v>
          </cell>
        </row>
        <row r="93">
          <cell r="B93" t="str">
            <v xml:space="preserve">Key characteristics for stock by vintage cohort and building subtype.  Used to develop regional application of measures. </v>
          </cell>
        </row>
        <row r="94">
          <cell r="B94" t="str">
            <v>Floor area forecast summary used to develop data in CHAR</v>
          </cell>
        </row>
        <row r="95">
          <cell r="B95" t="str">
            <v>List of variables and definitions used in the CHAR tab and elsewhere in the files.</v>
          </cell>
        </row>
        <row r="96">
          <cell r="B96" t="str">
            <v>Map of building types labels from different sources.</v>
          </cell>
        </row>
        <row r="97">
          <cell r="B97" t="str">
            <v>Lookup table for vintage cohort</v>
          </cell>
        </row>
        <row r="98">
          <cell r="B98" t="str">
            <v xml:space="preserve">Reference EUI from various sources including CBECS &amp; CBSA.  </v>
          </cell>
        </row>
      </sheetData>
      <sheetData sheetId="1">
        <row r="11">
          <cell r="B11" t="str">
            <v>Base Measure Name</v>
          </cell>
          <cell r="C11" t="str">
            <v>VCohort</v>
          </cell>
          <cell r="D11" t="str">
            <v>Measure Index Name</v>
          </cell>
          <cell r="E11" t="str">
            <v>Unit of Savings</v>
          </cell>
          <cell r="F11" t="str">
            <v>Measure Bundle Description</v>
          </cell>
          <cell r="G11" t="str">
            <v>Number of Measures in Bundle</v>
          </cell>
          <cell r="H11" t="str">
            <v>Descriptive Name</v>
          </cell>
          <cell r="I11" t="str">
            <v>Segment</v>
          </cell>
          <cell r="J11" t="str">
            <v>Savings Sources</v>
          </cell>
          <cell r="K11" t="str">
            <v>7P Technical Savings (aMW)</v>
          </cell>
          <cell r="L11" t="str">
            <v>Baseline</v>
          </cell>
          <cell r="M11" t="str">
            <v>Baseline Saturation</v>
          </cell>
          <cell r="N11" t="str">
            <v>Baseline Notes</v>
          </cell>
          <cell r="O11" t="str">
            <v>Cost Source</v>
          </cell>
          <cell r="P11" t="str">
            <v>Cost Notes</v>
          </cell>
          <cell r="Q11" t="str">
            <v>New from 6P</v>
          </cell>
          <cell r="R11" t="str">
            <v>6P Vintage</v>
          </cell>
          <cell r="S11" t="str">
            <v>Status</v>
          </cell>
          <cell r="T11" t="str">
            <v>Status notes</v>
          </cell>
          <cell r="U11" t="str">
            <v>Category</v>
          </cell>
        </row>
        <row r="12">
          <cell r="B12" t="str">
            <v>Compressed Air</v>
          </cell>
          <cell r="C12" t="str">
            <v>Retro</v>
          </cell>
          <cell r="D12" t="str">
            <v>Compressed Air-Retro</v>
          </cell>
          <cell r="E12" t="str">
            <v>kWh per HP BT</v>
          </cell>
          <cell r="F12" t="str">
            <v>Compressed Air Controls</v>
          </cell>
          <cell r="G12">
            <v>1</v>
          </cell>
          <cell r="H12" t="str">
            <v>Compressed Air Controls</v>
          </cell>
          <cell r="I12" t="str">
            <v>Some</v>
          </cell>
          <cell r="L12" t="str">
            <v>CBSA 2014</v>
          </cell>
          <cell r="Q12" t="str">
            <v>x</v>
          </cell>
          <cell r="R12" t="str">
            <v>N/A</v>
          </cell>
          <cell r="U12" t="str">
            <v>Compressed Air System Controls</v>
          </cell>
        </row>
        <row r="13">
          <cell r="B13" t="str">
            <v>Compressed Air</v>
          </cell>
          <cell r="C13" t="str">
            <v>NR</v>
          </cell>
          <cell r="D13" t="str">
            <v>Compressed Air-NR</v>
          </cell>
          <cell r="E13" t="str">
            <v>kWh per HP BT</v>
          </cell>
          <cell r="F13" t="str">
            <v>Compressed Air Improvements</v>
          </cell>
          <cell r="G13">
            <v>1</v>
          </cell>
          <cell r="H13" t="str">
            <v>Compressed Air Improvements</v>
          </cell>
          <cell r="I13" t="str">
            <v>Some</v>
          </cell>
          <cell r="L13" t="str">
            <v>CBSA 2014</v>
          </cell>
          <cell r="Q13" t="str">
            <v>x</v>
          </cell>
          <cell r="R13" t="str">
            <v>N/A</v>
          </cell>
          <cell r="U13" t="str">
            <v>Compressed Air System Improvements</v>
          </cell>
        </row>
        <row r="14">
          <cell r="B14" t="str">
            <v>Network PC Power Management</v>
          </cell>
          <cell r="C14" t="str">
            <v>Retro</v>
          </cell>
          <cell r="D14" t="str">
            <v>Network PC Power Management-Retro</v>
          </cell>
          <cell r="E14" t="str">
            <v>Count</v>
          </cell>
          <cell r="F14" t="str">
            <v>Control of a networked computer's advanced energy management systems</v>
          </cell>
          <cell r="G14">
            <v>1</v>
          </cell>
          <cell r="H14" t="str">
            <v>Network PC Power Management</v>
          </cell>
          <cell r="I14" t="str">
            <v>All</v>
          </cell>
          <cell r="L14" t="str">
            <v>CBSA 2014</v>
          </cell>
          <cell r="R14" t="str">
            <v>N/A</v>
          </cell>
          <cell r="U14" t="str">
            <v>Computer Technologies</v>
          </cell>
        </row>
        <row r="15">
          <cell r="B15" t="str">
            <v>Laptop</v>
          </cell>
          <cell r="C15" t="str">
            <v>NR</v>
          </cell>
          <cell r="D15" t="str">
            <v>Laptop-NR</v>
          </cell>
          <cell r="E15" t="str">
            <v>Count</v>
          </cell>
          <cell r="F15" t="str">
            <v>ENERGY STAR Laptops</v>
          </cell>
          <cell r="G15">
            <v>1</v>
          </cell>
          <cell r="H15" t="str">
            <v>ENERGY STAR Laptops</v>
          </cell>
          <cell r="I15" t="str">
            <v>All</v>
          </cell>
          <cell r="L15" t="str">
            <v>CBSA 2014</v>
          </cell>
          <cell r="R15" t="str">
            <v>N/A</v>
          </cell>
          <cell r="U15" t="str">
            <v>Computer Technologies</v>
          </cell>
        </row>
        <row r="16">
          <cell r="B16" t="str">
            <v>Smart Plug Power Strips</v>
          </cell>
          <cell r="C16" t="str">
            <v>Retro</v>
          </cell>
          <cell r="D16" t="str">
            <v>Smart Plug Power Strips-Retro</v>
          </cell>
          <cell r="E16" t="str">
            <v>Count</v>
          </cell>
          <cell r="F16" t="str">
            <v>Smart Plug Power Strips</v>
          </cell>
          <cell r="G16">
            <v>1</v>
          </cell>
          <cell r="H16" t="str">
            <v>Smart Plug Power Strips</v>
          </cell>
          <cell r="I16" t="str">
            <v>All</v>
          </cell>
          <cell r="L16" t="str">
            <v>CBSA 2014</v>
          </cell>
          <cell r="Q16" t="str">
            <v>x</v>
          </cell>
          <cell r="R16" t="str">
            <v>N/A</v>
          </cell>
          <cell r="U16" t="str">
            <v xml:space="preserve">Plug Load </v>
          </cell>
        </row>
        <row r="17">
          <cell r="B17" t="str">
            <v>Data Centers</v>
          </cell>
          <cell r="C17" t="str">
            <v>NR</v>
          </cell>
          <cell r="D17" t="str">
            <v>Data Centers-NR</v>
          </cell>
          <cell r="E17" t="str">
            <v>Count</v>
          </cell>
          <cell r="F17" t="str">
            <v xml:space="preserve">Data Centers; Virtualization, efficient servers, network gear, power supplies, and other measures at NR </v>
          </cell>
          <cell r="G17">
            <v>22</v>
          </cell>
          <cell r="H17" t="str">
            <v>Data Centers</v>
          </cell>
          <cell r="I17" t="str">
            <v>All</v>
          </cell>
          <cell r="L17" t="str">
            <v>CBSA 2014</v>
          </cell>
          <cell r="Q17" t="str">
            <v>x</v>
          </cell>
          <cell r="R17" t="str">
            <v>N/A</v>
          </cell>
          <cell r="U17" t="str">
            <v>Computer Technologies</v>
          </cell>
        </row>
        <row r="18">
          <cell r="B18" t="str">
            <v>Monitor</v>
          </cell>
          <cell r="C18" t="str">
            <v>NR</v>
          </cell>
          <cell r="D18" t="str">
            <v>Monitor-NR</v>
          </cell>
          <cell r="E18" t="str">
            <v>Count</v>
          </cell>
          <cell r="F18" t="str">
            <v>Commercial Computer Monitor</v>
          </cell>
          <cell r="G18">
            <v>1</v>
          </cell>
          <cell r="H18" t="str">
            <v>ENERGY STAR Monitor</v>
          </cell>
          <cell r="I18" t="str">
            <v>All</v>
          </cell>
          <cell r="L18" t="str">
            <v>Std Monitor</v>
          </cell>
          <cell r="R18" t="str">
            <v>N/A</v>
          </cell>
          <cell r="U18" t="str">
            <v>Computer Technologies</v>
          </cell>
        </row>
        <row r="19">
          <cell r="B19" t="str">
            <v>Desktop</v>
          </cell>
          <cell r="C19" t="str">
            <v>NR</v>
          </cell>
          <cell r="D19" t="str">
            <v>Desktop-NR</v>
          </cell>
          <cell r="E19" t="str">
            <v>Count</v>
          </cell>
          <cell r="F19" t="str">
            <v>Commercial Computer Desktop</v>
          </cell>
          <cell r="G19">
            <v>1</v>
          </cell>
          <cell r="H19" t="str">
            <v>ENERGY STAR Desktop</v>
          </cell>
          <cell r="I19" t="str">
            <v>All</v>
          </cell>
          <cell r="L19" t="str">
            <v>Std Computer</v>
          </cell>
          <cell r="R19" t="str">
            <v>N/A</v>
          </cell>
          <cell r="U19" t="str">
            <v>Computer Technologies</v>
          </cell>
        </row>
        <row r="20">
          <cell r="B20" t="str">
            <v>Pre-Rinse Spray Valve</v>
          </cell>
          <cell r="C20" t="str">
            <v>Retro</v>
          </cell>
          <cell r="D20" t="str">
            <v>Pre-Rinse Spray Valve-Retro</v>
          </cell>
          <cell r="E20" t="str">
            <v>Count</v>
          </cell>
          <cell r="F20" t="str">
            <v>Low-flow pre-rinse spray valves for restaurant kitchens, cafeterias, and food-serving</v>
          </cell>
          <cell r="G20">
            <v>1</v>
          </cell>
          <cell r="H20" t="str">
            <v>Pre-Rinse Spray Valve</v>
          </cell>
          <cell r="I20" t="str">
            <v>Some</v>
          </cell>
          <cell r="L20" t="str">
            <v>CBSA 2014</v>
          </cell>
          <cell r="R20" t="str">
            <v>N/A</v>
          </cell>
          <cell r="U20" t="str">
            <v>Water Using Devices</v>
          </cell>
        </row>
        <row r="21">
          <cell r="B21" t="str">
            <v>Cooking Equipment</v>
          </cell>
          <cell r="C21" t="str">
            <v>NR</v>
          </cell>
          <cell r="D21" t="str">
            <v>Cooking Equipment-NR</v>
          </cell>
          <cell r="E21" t="str">
            <v>Count</v>
          </cell>
          <cell r="F21" t="str">
            <v>Efficient cooking equipment such as hot food holders, steamers and ovens</v>
          </cell>
          <cell r="G21">
            <v>4</v>
          </cell>
          <cell r="H21" t="str">
            <v>Cooking Equipment</v>
          </cell>
          <cell r="I21" t="str">
            <v>All</v>
          </cell>
          <cell r="L21" t="str">
            <v>CBSA 2014</v>
          </cell>
          <cell r="R21" t="str">
            <v>N/A</v>
          </cell>
          <cell r="U21" t="str">
            <v>Cooking</v>
          </cell>
        </row>
        <row r="22">
          <cell r="B22" t="str">
            <v>DHP</v>
          </cell>
          <cell r="C22" t="str">
            <v>New</v>
          </cell>
          <cell r="D22" t="str">
            <v>DHP-New</v>
          </cell>
          <cell r="E22" t="str">
            <v>kWh per KSF BT</v>
          </cell>
          <cell r="F22" t="str">
            <v>Ductless Heat Pump</v>
          </cell>
          <cell r="G22">
            <v>4</v>
          </cell>
          <cell r="H22" t="str">
            <v>Ductless Heat Pump</v>
          </cell>
          <cell r="I22" t="str">
            <v>All</v>
          </cell>
          <cell r="L22" t="str">
            <v>CBSA 2014</v>
          </cell>
          <cell r="R22" t="str">
            <v>PRE/POST 2006</v>
          </cell>
          <cell r="U22" t="str">
            <v>HVAC System Improvements</v>
          </cell>
        </row>
        <row r="23">
          <cell r="B23" t="str">
            <v>DHP</v>
          </cell>
          <cell r="C23" t="str">
            <v>Retro</v>
          </cell>
          <cell r="D23" t="str">
            <v>DHP-Retro</v>
          </cell>
          <cell r="E23" t="str">
            <v>kWh per KSF BT</v>
          </cell>
          <cell r="F23" t="str">
            <v>Ductless Heat Pump</v>
          </cell>
          <cell r="G23">
            <v>4</v>
          </cell>
          <cell r="H23" t="str">
            <v>Ductless Heat Pump</v>
          </cell>
          <cell r="I23" t="str">
            <v>All</v>
          </cell>
          <cell r="L23" t="str">
            <v>CBSA 2014</v>
          </cell>
          <cell r="R23" t="str">
            <v>PRE/POST 2006</v>
          </cell>
          <cell r="U23" t="str">
            <v>HVAC System Improvements</v>
          </cell>
        </row>
        <row r="24">
          <cell r="B24" t="str">
            <v>Glass</v>
          </cell>
          <cell r="C24" t="str">
            <v>New</v>
          </cell>
          <cell r="D24" t="str">
            <v>Glass-New</v>
          </cell>
          <cell r="E24" t="str">
            <v>kWh per KSF BT</v>
          </cell>
          <cell r="F24" t="str">
            <v>Windows and glazing more efficiecnt that code or standard practice</v>
          </cell>
          <cell r="G24">
            <v>39</v>
          </cell>
          <cell r="H24" t="str">
            <v>Windows</v>
          </cell>
          <cell r="I24" t="str">
            <v>All</v>
          </cell>
          <cell r="L24" t="str">
            <v>CBSA 2014</v>
          </cell>
          <cell r="R24" t="str">
            <v>PRE1987/PRE2002/POST2006</v>
          </cell>
          <cell r="U24" t="str">
            <v>Envelope</v>
          </cell>
        </row>
        <row r="25">
          <cell r="B25" t="str">
            <v>Glass</v>
          </cell>
          <cell r="C25" t="str">
            <v>NR</v>
          </cell>
          <cell r="D25" t="str">
            <v>Glass-NR</v>
          </cell>
          <cell r="E25" t="str">
            <v>kWh per KSF BT</v>
          </cell>
          <cell r="F25" t="str">
            <v>Windows and glazing more efficiecnt that code or standard practice</v>
          </cell>
          <cell r="G25">
            <v>39</v>
          </cell>
          <cell r="H25" t="str">
            <v>Windows</v>
          </cell>
          <cell r="I25" t="str">
            <v>All</v>
          </cell>
          <cell r="L25" t="str">
            <v>CBSA 2014</v>
          </cell>
          <cell r="R25" t="str">
            <v>PRE1987/PRE2002/POST2007</v>
          </cell>
          <cell r="U25" t="str">
            <v>Envelope</v>
          </cell>
        </row>
        <row r="26">
          <cell r="B26" t="str">
            <v>WEPT</v>
          </cell>
          <cell r="C26" t="str">
            <v>Retro</v>
          </cell>
          <cell r="D26" t="str">
            <v>WEPT-Retro</v>
          </cell>
          <cell r="E26" t="str">
            <v>kWh per KSF BT</v>
          </cell>
          <cell r="F26" t="str">
            <v>Small Commercial Building HVAC Controls</v>
          </cell>
          <cell r="G26">
            <v>3</v>
          </cell>
          <cell r="H26" t="str">
            <v>HVAC Controls</v>
          </cell>
          <cell r="I26" t="str">
            <v>All</v>
          </cell>
          <cell r="L26" t="str">
            <v>CBSA 2014</v>
          </cell>
          <cell r="R26" t="str">
            <v>PRE1987/PRE2002/POST2008</v>
          </cell>
          <cell r="U26" t="str">
            <v>Envelope</v>
          </cell>
        </row>
        <row r="27">
          <cell r="B27" t="str">
            <v>Advanced Rooftop Controller</v>
          </cell>
          <cell r="C27" t="str">
            <v>New</v>
          </cell>
          <cell r="D27" t="str">
            <v>Advanced Rooftop Controller-New</v>
          </cell>
          <cell r="E27" t="str">
            <v>kWh per KSF BT</v>
          </cell>
          <cell r="F27" t="str">
            <v>Suite of measures and control strategies for buildings served by package roof top HVAC units</v>
          </cell>
          <cell r="G27">
            <v>3</v>
          </cell>
          <cell r="H27" t="str">
            <v>Advanced Rooftop Controller</v>
          </cell>
          <cell r="I27" t="str">
            <v>Most</v>
          </cell>
          <cell r="L27" t="str">
            <v>CBSA 2014</v>
          </cell>
          <cell r="R27" t="str">
            <v>PRE/POST 2006</v>
          </cell>
          <cell r="U27" t="str">
            <v>HVAC System Improvements</v>
          </cell>
        </row>
        <row r="28">
          <cell r="B28" t="str">
            <v>Advanced Rooftop Controller</v>
          </cell>
          <cell r="C28" t="str">
            <v>NR</v>
          </cell>
          <cell r="D28" t="str">
            <v>Advanced Rooftop Controller-NR</v>
          </cell>
          <cell r="E28" t="str">
            <v>kWh per KSF BT</v>
          </cell>
          <cell r="F28" t="str">
            <v>Suite of measures and control strategies for buildings served by package roof top HVAC units</v>
          </cell>
          <cell r="G28">
            <v>2</v>
          </cell>
          <cell r="H28" t="str">
            <v>Advanced Rooftop Controller</v>
          </cell>
          <cell r="I28" t="str">
            <v>Most</v>
          </cell>
          <cell r="L28" t="str">
            <v>CBSA 2014</v>
          </cell>
          <cell r="R28" t="str">
            <v>PRE/POST 2006</v>
          </cell>
          <cell r="U28" t="str">
            <v>HVAC System Improvements</v>
          </cell>
        </row>
        <row r="29">
          <cell r="B29" t="str">
            <v>Advanced Rooftop Controller</v>
          </cell>
          <cell r="C29" t="str">
            <v>Retro</v>
          </cell>
          <cell r="D29" t="str">
            <v>Advanced Rooftop Controller-Retro</v>
          </cell>
          <cell r="E29" t="str">
            <v>kWh per KSF BT</v>
          </cell>
          <cell r="F29" t="str">
            <v>Suite of measures and control strategies for buildings served by package roof top HVAC units</v>
          </cell>
          <cell r="G29">
            <v>3</v>
          </cell>
          <cell r="H29" t="str">
            <v>Advanced Rooftop Controller</v>
          </cell>
          <cell r="I29" t="str">
            <v>Most</v>
          </cell>
          <cell r="L29" t="str">
            <v>CBSA 2014</v>
          </cell>
          <cell r="R29" t="str">
            <v>PRE/POST 2006</v>
          </cell>
          <cell r="U29" t="str">
            <v>HVAC System Improvements</v>
          </cell>
        </row>
        <row r="30">
          <cell r="B30" t="str">
            <v>Variable Speed Chiller</v>
          </cell>
          <cell r="C30" t="str">
            <v>New</v>
          </cell>
          <cell r="D30" t="str">
            <v>Variable Speed Chiller-New</v>
          </cell>
          <cell r="E30" t="str">
            <v>kWh per KSF BT</v>
          </cell>
          <cell r="F30" t="str">
            <v>Variable speed chillers</v>
          </cell>
          <cell r="G30">
            <v>1</v>
          </cell>
          <cell r="H30" t="str">
            <v>Variable Speed Chiller</v>
          </cell>
          <cell r="I30" t="str">
            <v>Some</v>
          </cell>
          <cell r="L30" t="str">
            <v>CBSA 2014</v>
          </cell>
          <cell r="R30" t="str">
            <v>PRE/POST 2006</v>
          </cell>
          <cell r="U30" t="str">
            <v>Envelope</v>
          </cell>
        </row>
        <row r="31">
          <cell r="B31" t="str">
            <v>Variable Speed Chiller</v>
          </cell>
          <cell r="C31" t="str">
            <v>NR</v>
          </cell>
          <cell r="D31" t="str">
            <v>Variable Speed Chiller-NR</v>
          </cell>
          <cell r="E31" t="str">
            <v>kWh per KSF BT</v>
          </cell>
          <cell r="F31" t="str">
            <v>Variable speed chillers</v>
          </cell>
          <cell r="G31">
            <v>1</v>
          </cell>
          <cell r="H31" t="str">
            <v>Variable Speed Chiller</v>
          </cell>
          <cell r="I31" t="str">
            <v>Some</v>
          </cell>
          <cell r="L31" t="str">
            <v>CBSA 2014</v>
          </cell>
          <cell r="R31" t="str">
            <v>PRE/POST 2006</v>
          </cell>
          <cell r="U31" t="str">
            <v>Envelope</v>
          </cell>
        </row>
        <row r="32">
          <cell r="B32" t="str">
            <v>Commercial EM</v>
          </cell>
          <cell r="C32" t="str">
            <v>New</v>
          </cell>
          <cell r="D32" t="str">
            <v>Commercial EM-New</v>
          </cell>
          <cell r="E32" t="str">
            <v>kWh per KSF BT</v>
          </cell>
          <cell r="F32" t="str">
            <v>Commercial Energy Management</v>
          </cell>
          <cell r="G32">
            <v>1</v>
          </cell>
          <cell r="H32" t="str">
            <v>Commercial Energy Management For Complex systems</v>
          </cell>
          <cell r="I32" t="str">
            <v>All</v>
          </cell>
          <cell r="L32" t="str">
            <v>CBSA 2014</v>
          </cell>
          <cell r="R32" t="str">
            <v>PRE/POST 2006</v>
          </cell>
          <cell r="U32" t="str">
            <v>Whole Bldg/Meter Level System Improvements</v>
          </cell>
        </row>
        <row r="33">
          <cell r="B33" t="str">
            <v>Commercial EM</v>
          </cell>
          <cell r="C33" t="str">
            <v>NR</v>
          </cell>
          <cell r="D33" t="str">
            <v>Commercial EM-NR</v>
          </cell>
          <cell r="E33" t="str">
            <v>kWh per KSF BT</v>
          </cell>
          <cell r="F33" t="str">
            <v>Commercial Energy Management</v>
          </cell>
          <cell r="G33">
            <v>1</v>
          </cell>
          <cell r="H33" t="str">
            <v>Commercial Energy Management For Complex systems</v>
          </cell>
          <cell r="I33" t="str">
            <v>All</v>
          </cell>
          <cell r="L33" t="str">
            <v>CBSA 2014</v>
          </cell>
          <cell r="R33" t="str">
            <v>PRE/POST 2006</v>
          </cell>
          <cell r="U33" t="str">
            <v>Whole Bldg/Meter Level System Improvements</v>
          </cell>
        </row>
        <row r="34">
          <cell r="B34" t="str">
            <v>Commercial EM</v>
          </cell>
          <cell r="C34" t="str">
            <v>Retro</v>
          </cell>
          <cell r="D34" t="str">
            <v>Commercial EM-Retro</v>
          </cell>
          <cell r="E34" t="str">
            <v>kWh per KSF BT</v>
          </cell>
          <cell r="F34" t="str">
            <v>Commercial Energy Management</v>
          </cell>
          <cell r="G34">
            <v>20</v>
          </cell>
          <cell r="H34" t="str">
            <v>Commercial Energy Management For Complex systems</v>
          </cell>
          <cell r="I34" t="str">
            <v>All</v>
          </cell>
          <cell r="L34" t="str">
            <v>CBSA 2014</v>
          </cell>
          <cell r="R34" t="str">
            <v>PRE/POST 2006</v>
          </cell>
          <cell r="U34" t="str">
            <v>Whole Bldg/Meter Level System Improvements</v>
          </cell>
        </row>
        <row r="35">
          <cell r="B35" t="str">
            <v>Evaporative Assist Cooling</v>
          </cell>
          <cell r="C35" t="str">
            <v>New</v>
          </cell>
          <cell r="D35" t="str">
            <v>Evaporative Assist Cooling-New</v>
          </cell>
          <cell r="E35" t="str">
            <v>kWh per KSF BT</v>
          </cell>
          <cell r="F35" t="str">
            <v>Evaporative Assist Cooling</v>
          </cell>
          <cell r="G35">
            <v>1</v>
          </cell>
          <cell r="H35" t="str">
            <v>Evaporative Assist Cooling</v>
          </cell>
          <cell r="I35" t="str">
            <v>Some</v>
          </cell>
          <cell r="L35" t="str">
            <v>CBSA 2014</v>
          </cell>
          <cell r="R35" t="str">
            <v>PRE/POST 2006</v>
          </cell>
          <cell r="U35" t="str">
            <v>HVAC System Improvements</v>
          </cell>
        </row>
        <row r="36">
          <cell r="B36" t="str">
            <v>Evaporative Assist Cooling</v>
          </cell>
          <cell r="C36" t="str">
            <v>NR</v>
          </cell>
          <cell r="D36" t="str">
            <v>Evaporative Assist Cooling-NR</v>
          </cell>
          <cell r="E36" t="str">
            <v>kWh per KSF BT</v>
          </cell>
          <cell r="F36" t="str">
            <v>Evaporative Assist Cooling</v>
          </cell>
          <cell r="G36">
            <v>1</v>
          </cell>
          <cell r="H36" t="str">
            <v>Evaporative Assist Cooling</v>
          </cell>
          <cell r="I36" t="str">
            <v>Some</v>
          </cell>
          <cell r="L36" t="str">
            <v>CBSA 2014</v>
          </cell>
          <cell r="R36" t="str">
            <v>PRE/POST 2006</v>
          </cell>
          <cell r="U36" t="str">
            <v>HVAC System Improvements</v>
          </cell>
        </row>
        <row r="37">
          <cell r="B37" t="str">
            <v>Economizer</v>
          </cell>
          <cell r="C37" t="str">
            <v>Retro</v>
          </cell>
          <cell r="D37" t="str">
            <v>Economizer-Retro</v>
          </cell>
          <cell r="E37" t="str">
            <v>kWh per KSF BT</v>
          </cell>
          <cell r="F37" t="str">
            <v>Economizer Improvements</v>
          </cell>
          <cell r="G37">
            <v>2</v>
          </cell>
          <cell r="H37" t="str">
            <v>Economizer maintenance and repair</v>
          </cell>
          <cell r="I37" t="str">
            <v>Some</v>
          </cell>
          <cell r="L37" t="str">
            <v>CBSA 2014</v>
          </cell>
          <cell r="R37" t="str">
            <v>POST 2006</v>
          </cell>
          <cell r="U37" t="str">
            <v>HVAC System Improvements</v>
          </cell>
        </row>
        <row r="38">
          <cell r="B38" t="str">
            <v>Demand Control Ventilation</v>
          </cell>
          <cell r="C38" t="str">
            <v>New</v>
          </cell>
          <cell r="D38" t="str">
            <v>Demand Control Ventilation-New</v>
          </cell>
          <cell r="E38" t="str">
            <v>kWh per KSF BT</v>
          </cell>
          <cell r="F38" t="str">
            <v>Fan control strategies, DCV and Fleet Strategy DOAS with heat recovery in simple HVAC systems</v>
          </cell>
          <cell r="G38">
            <v>2</v>
          </cell>
          <cell r="H38" t="str">
            <v>Demand Control Ventilation</v>
          </cell>
          <cell r="I38" t="str">
            <v>All</v>
          </cell>
          <cell r="L38" t="str">
            <v>CBSA 2014</v>
          </cell>
          <cell r="R38" t="str">
            <v>PRE/POST 2006</v>
          </cell>
          <cell r="U38" t="str">
            <v>HVAC System Controls</v>
          </cell>
        </row>
        <row r="39">
          <cell r="B39" t="str">
            <v>Demand Control Ventilation</v>
          </cell>
          <cell r="C39" t="str">
            <v>NR</v>
          </cell>
          <cell r="D39" t="str">
            <v>Demand Control Ventilation-NR</v>
          </cell>
          <cell r="E39" t="str">
            <v>kWh per KSF BT</v>
          </cell>
          <cell r="F39" t="str">
            <v>Fan control strategies, DCV and Fleet Strategy DOAS with heat recovery in simple HVAC systems</v>
          </cell>
          <cell r="G39">
            <v>1</v>
          </cell>
          <cell r="H39" t="str">
            <v>Demand Control Ventilation</v>
          </cell>
          <cell r="I39" t="str">
            <v>All</v>
          </cell>
          <cell r="L39" t="str">
            <v>CBSA 2014</v>
          </cell>
          <cell r="R39" t="str">
            <v>PRE/POST 2006</v>
          </cell>
          <cell r="U39" t="str">
            <v>HVAC System Controls</v>
          </cell>
        </row>
        <row r="40">
          <cell r="B40" t="str">
            <v>Demand Control Ventilation</v>
          </cell>
          <cell r="C40" t="str">
            <v>Retro</v>
          </cell>
          <cell r="D40" t="str">
            <v>Demand Control Ventilation-Retro</v>
          </cell>
          <cell r="E40" t="str">
            <v>kWh per KSF BT</v>
          </cell>
          <cell r="F40" t="str">
            <v>Fan control strategies, DCV and Fleet Strategy DOAS with heat recovery in simple HVAC systems</v>
          </cell>
          <cell r="G40">
            <v>2</v>
          </cell>
          <cell r="H40" t="str">
            <v>Demand Control Ventilation</v>
          </cell>
          <cell r="I40" t="str">
            <v>All</v>
          </cell>
          <cell r="L40" t="str">
            <v>CBSA 2014</v>
          </cell>
          <cell r="R40" t="str">
            <v>PRE/POST 2006</v>
          </cell>
          <cell r="U40" t="str">
            <v>HVAC System Controls</v>
          </cell>
        </row>
        <row r="41">
          <cell r="B41" t="str">
            <v>Premium Fume Hood</v>
          </cell>
          <cell r="C41" t="str">
            <v>NR</v>
          </cell>
          <cell r="D41" t="str">
            <v>Premium Fume Hood-NR</v>
          </cell>
          <cell r="E41" t="str">
            <v>Count</v>
          </cell>
          <cell r="F41" t="str">
            <v>Effiicient fume hoods in labs</v>
          </cell>
          <cell r="G41">
            <v>1</v>
          </cell>
          <cell r="H41" t="str">
            <v>Premium Fume Hood</v>
          </cell>
          <cell r="I41" t="str">
            <v>Some</v>
          </cell>
          <cell r="L41" t="str">
            <v>CBSA 2014</v>
          </cell>
          <cell r="R41" t="str">
            <v>N/A</v>
          </cell>
          <cell r="U41" t="str">
            <v>Pumps and Fans</v>
          </cell>
        </row>
        <row r="42">
          <cell r="B42" t="str">
            <v>DCV Restaurant Hood</v>
          </cell>
          <cell r="C42" t="str">
            <v>Retro</v>
          </cell>
          <cell r="D42" t="str">
            <v>DCV Restaurant Hood-Retro</v>
          </cell>
          <cell r="E42" t="str">
            <v>Count</v>
          </cell>
          <cell r="F42" t="str">
            <v>Demand control ventilation systems for large restaurant hoods</v>
          </cell>
          <cell r="G42">
            <v>1</v>
          </cell>
          <cell r="H42" t="str">
            <v>DCV Restaurant Hood</v>
          </cell>
          <cell r="I42" t="str">
            <v>Restaurant</v>
          </cell>
          <cell r="L42" t="str">
            <v>CBSA 2014</v>
          </cell>
          <cell r="R42" t="str">
            <v>N/A</v>
          </cell>
          <cell r="U42" t="str">
            <v>Pumps and Fans</v>
          </cell>
        </row>
        <row r="43">
          <cell r="B43" t="str">
            <v>DCV Parking Garage</v>
          </cell>
          <cell r="C43" t="str">
            <v>Retro</v>
          </cell>
          <cell r="D43" t="str">
            <v>DCV Parking Garage-Retro</v>
          </cell>
          <cell r="E43" t="str">
            <v>kWh per kSF BT</v>
          </cell>
          <cell r="F43" t="str">
            <v>Demand control ventilation systems for parking garages</v>
          </cell>
          <cell r="G43">
            <v>1</v>
          </cell>
          <cell r="H43" t="str">
            <v>DCV Parking Garage</v>
          </cell>
          <cell r="I43" t="str">
            <v>All</v>
          </cell>
          <cell r="L43" t="str">
            <v>CBSA 2014</v>
          </cell>
          <cell r="Q43" t="str">
            <v>x</v>
          </cell>
          <cell r="R43" t="str">
            <v>N/A</v>
          </cell>
          <cell r="U43" t="str">
            <v>Pumps and Fans</v>
          </cell>
        </row>
        <row r="44">
          <cell r="B44" t="str">
            <v>Weatherization - School</v>
          </cell>
          <cell r="C44" t="str">
            <v>Retro</v>
          </cell>
          <cell r="D44" t="str">
            <v>Weatherization - School-Retro</v>
          </cell>
          <cell r="E44" t="str">
            <v>kWh per KSF BT</v>
          </cell>
          <cell r="F44" t="str">
            <v>School building weatherization</v>
          </cell>
          <cell r="G44">
            <v>1</v>
          </cell>
          <cell r="H44" t="str">
            <v>Weatherization - School</v>
          </cell>
          <cell r="I44" t="str">
            <v>K-12</v>
          </cell>
          <cell r="L44" t="str">
            <v>CBSA 2014</v>
          </cell>
          <cell r="Q44" t="str">
            <v>x</v>
          </cell>
          <cell r="R44" t="str">
            <v>N/A</v>
          </cell>
          <cell r="U44" t="str">
            <v>Envelope</v>
          </cell>
        </row>
        <row r="45">
          <cell r="B45" t="str">
            <v>Energy Recovery Ventilator</v>
          </cell>
          <cell r="C45" t="str">
            <v>NR</v>
          </cell>
          <cell r="D45" t="str">
            <v>Energy Recovery Ventilator-NR</v>
          </cell>
          <cell r="E45" t="str">
            <v>Count</v>
          </cell>
          <cell r="F45" t="str">
            <v>Heat Recovery Ventilation</v>
          </cell>
          <cell r="G45">
            <v>1</v>
          </cell>
          <cell r="H45" t="str">
            <v>Heat Recovery Ventilation</v>
          </cell>
          <cell r="I45" t="str">
            <v>All</v>
          </cell>
          <cell r="L45" t="str">
            <v>CBSA 20154</v>
          </cell>
          <cell r="R45" t="str">
            <v>N/A</v>
          </cell>
          <cell r="U45" t="str">
            <v>Computer Technologies</v>
          </cell>
        </row>
        <row r="46">
          <cell r="B46" t="str">
            <v>AC Heat Recovery for Water Heating</v>
          </cell>
          <cell r="C46" t="str">
            <v>NR</v>
          </cell>
          <cell r="D46" t="str">
            <v>AC Heat Recovery for Water Heating-NR</v>
          </cell>
          <cell r="E46" t="str">
            <v>Count</v>
          </cell>
          <cell r="F46" t="str">
            <v>AC Heat Recovery for Water Heating</v>
          </cell>
          <cell r="G46">
            <v>1</v>
          </cell>
          <cell r="H46" t="str">
            <v>AC Heat Recovery for Water Heating</v>
          </cell>
          <cell r="I46" t="str">
            <v>All</v>
          </cell>
          <cell r="L46" t="str">
            <v>CBSA 2014</v>
          </cell>
          <cell r="Q46" t="str">
            <v>x</v>
          </cell>
          <cell r="R46" t="str">
            <v>N/A</v>
          </cell>
          <cell r="U46" t="str">
            <v>Heat Recovery</v>
          </cell>
        </row>
        <row r="47">
          <cell r="B47" t="str">
            <v>Room Occupancy Sensors in Lodging</v>
          </cell>
          <cell r="C47" t="str">
            <v>Retro</v>
          </cell>
          <cell r="D47" t="str">
            <v>Room Occupancy Sensors in Lodging-Retro</v>
          </cell>
          <cell r="E47" t="str">
            <v>Count</v>
          </cell>
          <cell r="F47" t="str">
            <v>Room Occupancy Sensors in Lodging</v>
          </cell>
          <cell r="G47">
            <v>1</v>
          </cell>
          <cell r="H47" t="str">
            <v>Room Occupancy Sensors in Lodging</v>
          </cell>
          <cell r="I47" t="str">
            <v>Lodging</v>
          </cell>
          <cell r="L47" t="str">
            <v>CBSA 2014</v>
          </cell>
          <cell r="Q47" t="str">
            <v>x</v>
          </cell>
          <cell r="R47" t="str">
            <v>N/A</v>
          </cell>
          <cell r="U47" t="str">
            <v>Whole Bldg/Meter Level System Improvements</v>
          </cell>
        </row>
        <row r="48">
          <cell r="B48" t="str">
            <v>Chiller - chilled water retrofit</v>
          </cell>
          <cell r="C48" t="str">
            <v>Retro</v>
          </cell>
          <cell r="D48" t="str">
            <v>Chiller - chilled water retrofit-Retro</v>
          </cell>
          <cell r="E48" t="str">
            <v>kWh per KSF BT</v>
          </cell>
          <cell r="F48" t="str">
            <v>Chiller system improvements</v>
          </cell>
          <cell r="G48">
            <v>1</v>
          </cell>
          <cell r="H48" t="str">
            <v>Chiller - chilled water retrofit</v>
          </cell>
          <cell r="I48" t="str">
            <v>Some</v>
          </cell>
          <cell r="L48" t="str">
            <v>CBSA 2014</v>
          </cell>
          <cell r="Q48" t="str">
            <v>x</v>
          </cell>
          <cell r="R48" t="str">
            <v>N/A</v>
          </cell>
          <cell r="U48" t="str">
            <v>HVAC System Improvements</v>
          </cell>
        </row>
        <row r="49">
          <cell r="B49" t="str">
            <v>Chiller - equip retrofits</v>
          </cell>
          <cell r="C49" t="str">
            <v>Retro</v>
          </cell>
          <cell r="D49" t="str">
            <v>Chiller - equip retrofits-Retro</v>
          </cell>
          <cell r="E49" t="str">
            <v>kWh per KSF BT</v>
          </cell>
          <cell r="F49" t="str">
            <v>Chiller equipment improvements</v>
          </cell>
          <cell r="G49">
            <v>1</v>
          </cell>
          <cell r="H49" t="str">
            <v>Chiller - equip retrofits</v>
          </cell>
          <cell r="I49" t="str">
            <v>Some</v>
          </cell>
          <cell r="L49" t="str">
            <v>CBSA 2014</v>
          </cell>
          <cell r="Q49" t="str">
            <v>x</v>
          </cell>
          <cell r="R49" t="str">
            <v>N/A</v>
          </cell>
          <cell r="U49" t="str">
            <v>HVAC System Improvements</v>
          </cell>
        </row>
        <row r="50">
          <cell r="B50" t="str">
            <v>Pool Blankets</v>
          </cell>
          <cell r="C50" t="str">
            <v>Retro</v>
          </cell>
          <cell r="D50" t="str">
            <v>Pool Blankets-Retro</v>
          </cell>
          <cell r="E50" t="str">
            <v>Count</v>
          </cell>
          <cell r="F50" t="str">
            <v>Pool Blankets</v>
          </cell>
          <cell r="G50">
            <v>1</v>
          </cell>
          <cell r="H50" t="str">
            <v>Pool Blankets</v>
          </cell>
          <cell r="I50" t="str">
            <v>Some</v>
          </cell>
          <cell r="L50" t="str">
            <v>CBSA 2014</v>
          </cell>
          <cell r="Q50" t="str">
            <v>x</v>
          </cell>
          <cell r="R50" t="str">
            <v>N/A</v>
          </cell>
          <cell r="U50" t="str">
            <v>Pool System Improvements</v>
          </cell>
        </row>
        <row r="51">
          <cell r="B51" t="str">
            <v>Web-Enabled Thermostats</v>
          </cell>
          <cell r="C51" t="str">
            <v>Retro</v>
          </cell>
          <cell r="D51" t="str">
            <v>Web-Enabled Thermostats-Retro</v>
          </cell>
          <cell r="E51" t="str">
            <v>kWh per KSF BT</v>
          </cell>
          <cell r="F51" t="str">
            <v>Web-Enabled Thermostats</v>
          </cell>
          <cell r="G51">
            <v>1</v>
          </cell>
          <cell r="H51" t="str">
            <v>Web-Enabled Thermostats</v>
          </cell>
          <cell r="I51" t="str">
            <v>Some</v>
          </cell>
          <cell r="L51" t="str">
            <v>CBSA 2014</v>
          </cell>
          <cell r="Q51" t="str">
            <v>x</v>
          </cell>
          <cell r="R51" t="str">
            <v>N/A</v>
          </cell>
          <cell r="U51" t="str">
            <v>HVAC System Controls</v>
          </cell>
        </row>
        <row r="52">
          <cell r="B52" t="str">
            <v>Garage CO2 ventilation</v>
          </cell>
          <cell r="C52" t="str">
            <v>Retro</v>
          </cell>
          <cell r="D52" t="str">
            <v>Garage CO2 ventilation-Retro</v>
          </cell>
          <cell r="E52" t="str">
            <v>Count</v>
          </cell>
          <cell r="F52" t="str">
            <v>Garage CO2 ventilation</v>
          </cell>
          <cell r="G52">
            <v>1</v>
          </cell>
          <cell r="H52" t="str">
            <v>Garage CO2 ventilation</v>
          </cell>
          <cell r="I52" t="str">
            <v>Some</v>
          </cell>
          <cell r="L52" t="str">
            <v>CBSA 2014</v>
          </cell>
          <cell r="Q52" t="str">
            <v>x</v>
          </cell>
          <cell r="R52" t="str">
            <v>N/A</v>
          </cell>
          <cell r="U52" t="str">
            <v>HVAC System Controls</v>
          </cell>
        </row>
        <row r="53">
          <cell r="B53" t="str">
            <v>Circ Pump ECM and drive</v>
          </cell>
          <cell r="C53" t="str">
            <v>Retro</v>
          </cell>
          <cell r="D53" t="str">
            <v>Circ Pump ECM and drive-Retro</v>
          </cell>
          <cell r="E53" t="str">
            <v>Count</v>
          </cell>
          <cell r="F53" t="str">
            <v>Circulation Pump ECM and drive</v>
          </cell>
          <cell r="G53">
            <v>1</v>
          </cell>
          <cell r="H53" t="str">
            <v>Circ Pump ECM and drive</v>
          </cell>
          <cell r="I53" t="str">
            <v>Some</v>
          </cell>
          <cell r="L53" t="str">
            <v>CBSA 2014</v>
          </cell>
          <cell r="Q53" t="str">
            <v>x</v>
          </cell>
          <cell r="R53" t="str">
            <v>N/A</v>
          </cell>
          <cell r="U53" t="str">
            <v>Pumps and Fans</v>
          </cell>
        </row>
        <row r="54">
          <cell r="B54" t="str">
            <v>VRF</v>
          </cell>
          <cell r="C54" t="str">
            <v>New</v>
          </cell>
          <cell r="D54" t="str">
            <v>VRF-New</v>
          </cell>
          <cell r="E54" t="str">
            <v>kWh per KSF BT</v>
          </cell>
          <cell r="F54" t="str">
            <v>Variable Refrigerant Flow</v>
          </cell>
          <cell r="G54">
            <v>1</v>
          </cell>
          <cell r="H54" t="str">
            <v>Variable Refrigerant Flow</v>
          </cell>
          <cell r="I54" t="str">
            <v>Some</v>
          </cell>
          <cell r="L54" t="str">
            <v>CBSA 2014</v>
          </cell>
          <cell r="Q54" t="str">
            <v>x</v>
          </cell>
          <cell r="U54" t="str">
            <v>HVAC System Improvements</v>
          </cell>
        </row>
        <row r="55">
          <cell r="B55" t="str">
            <v>VRF</v>
          </cell>
          <cell r="C55" t="str">
            <v>Retro</v>
          </cell>
          <cell r="D55" t="str">
            <v>VRF-Retro</v>
          </cell>
          <cell r="E55" t="str">
            <v>kWh per KSF BT</v>
          </cell>
          <cell r="F55" t="str">
            <v>Variable Refrigerant Flow</v>
          </cell>
          <cell r="G55">
            <v>1</v>
          </cell>
          <cell r="H55" t="str">
            <v>Variable Refrigerant Flow</v>
          </cell>
          <cell r="I55" t="str">
            <v>Some</v>
          </cell>
          <cell r="L55" t="str">
            <v>CBSA 2014</v>
          </cell>
          <cell r="Q55" t="str">
            <v>x</v>
          </cell>
          <cell r="R55" t="str">
            <v>N/A</v>
          </cell>
          <cell r="U55" t="str">
            <v>Envelope</v>
          </cell>
        </row>
        <row r="56">
          <cell r="B56" t="str">
            <v>Evaporator Roof Top HVAC</v>
          </cell>
          <cell r="C56" t="str">
            <v>Retro</v>
          </cell>
          <cell r="D56" t="str">
            <v>Evaporator Roof Top HVAC-Retro</v>
          </cell>
          <cell r="E56" t="str">
            <v>kWh per KSF BT</v>
          </cell>
          <cell r="F56" t="str">
            <v>Evaporator Roof Top HVAC</v>
          </cell>
          <cell r="G56">
            <v>1</v>
          </cell>
          <cell r="H56" t="str">
            <v>Evaporator Roof Top HVAC</v>
          </cell>
          <cell r="I56" t="str">
            <v>Some</v>
          </cell>
          <cell r="L56" t="str">
            <v>CBSA 2014</v>
          </cell>
          <cell r="Q56" t="str">
            <v>x</v>
          </cell>
          <cell r="R56" t="str">
            <v>N/A</v>
          </cell>
          <cell r="U56" t="str">
            <v>HVAC System Improvements</v>
          </cell>
        </row>
        <row r="57">
          <cell r="B57" t="str">
            <v>Secondary Glazing Systems</v>
          </cell>
          <cell r="C57" t="str">
            <v>Retro</v>
          </cell>
          <cell r="D57" t="str">
            <v>Secondary Glazing Systems-Retro</v>
          </cell>
          <cell r="E57" t="str">
            <v>kWh per KSF BT</v>
          </cell>
          <cell r="F57" t="str">
            <v>Secondary Glazing Systems</v>
          </cell>
          <cell r="G57">
            <v>1</v>
          </cell>
          <cell r="H57" t="str">
            <v>Secondary Glazing Systems</v>
          </cell>
          <cell r="I57" t="str">
            <v>All</v>
          </cell>
          <cell r="L57" t="str">
            <v>CBSA 2014</v>
          </cell>
          <cell r="Q57" t="str">
            <v>x</v>
          </cell>
          <cell r="R57" t="str">
            <v>N/A</v>
          </cell>
          <cell r="U57" t="str">
            <v>Envelope</v>
          </cell>
        </row>
        <row r="58">
          <cell r="B58" t="str">
            <v>LPD Package</v>
          </cell>
          <cell r="C58" t="str">
            <v>New</v>
          </cell>
          <cell r="D58" t="str">
            <v>LPD Package-New</v>
          </cell>
          <cell r="E58" t="str">
            <v>kWh per KSF BT</v>
          </cell>
          <cell r="F58" t="str">
            <v>Lamp, ballast and fixture improvements to lighting power density</v>
          </cell>
          <cell r="G58">
            <v>8</v>
          </cell>
          <cell r="H58" t="str">
            <v>Lighting Power Density</v>
          </cell>
          <cell r="I58" t="str">
            <v>All</v>
          </cell>
          <cell r="L58" t="str">
            <v>CBSA 2014</v>
          </cell>
          <cell r="R58" t="str">
            <v>PRE/POST 2006</v>
          </cell>
          <cell r="U58" t="str">
            <v>Lamps/Ballasts/Fixtures</v>
          </cell>
        </row>
        <row r="59">
          <cell r="B59" t="str">
            <v>LPD Package</v>
          </cell>
          <cell r="C59" t="str">
            <v>NR</v>
          </cell>
          <cell r="D59" t="str">
            <v>LPD Package-NR</v>
          </cell>
          <cell r="E59" t="str">
            <v>kWh per KSF BT</v>
          </cell>
          <cell r="F59" t="str">
            <v>Lamp, ballast and fixture improvements to lighting power density</v>
          </cell>
          <cell r="G59">
            <v>12</v>
          </cell>
          <cell r="H59" t="str">
            <v>Lighting Power Density</v>
          </cell>
          <cell r="I59" t="str">
            <v>All</v>
          </cell>
          <cell r="L59" t="str">
            <v>CBSA 2014</v>
          </cell>
          <cell r="R59" t="str">
            <v>PRE/POST 2006</v>
          </cell>
          <cell r="U59" t="str">
            <v>Lamps/Ballasts/Fixtures</v>
          </cell>
        </row>
        <row r="60">
          <cell r="B60" t="str">
            <v>LPD Package</v>
          </cell>
          <cell r="C60" t="str">
            <v>Retro</v>
          </cell>
          <cell r="D60" t="str">
            <v>LPD Package-Retro</v>
          </cell>
          <cell r="E60" t="str">
            <v>kWh per KSF BT</v>
          </cell>
          <cell r="F60" t="str">
            <v>Lamp, ballast and fixture improvements to lighting power density</v>
          </cell>
          <cell r="G60">
            <v>22</v>
          </cell>
          <cell r="H60" t="str">
            <v>Lighting Power Density</v>
          </cell>
          <cell r="I60" t="str">
            <v>All</v>
          </cell>
          <cell r="L60" t="str">
            <v>CBSA 2014</v>
          </cell>
          <cell r="R60" t="str">
            <v>PRE/POST 2006</v>
          </cell>
          <cell r="U60" t="str">
            <v>Lamps/Ballasts/Fixtures</v>
          </cell>
        </row>
        <row r="61">
          <cell r="B61" t="str">
            <v>Top Daylighting</v>
          </cell>
          <cell r="C61" t="str">
            <v>New</v>
          </cell>
          <cell r="D61" t="str">
            <v>Top Daylighting-New</v>
          </cell>
          <cell r="E61" t="str">
            <v>kWh per KSF BT</v>
          </cell>
          <cell r="F61" t="str">
            <v>Skylights with lighting controls</v>
          </cell>
          <cell r="G61">
            <v>6</v>
          </cell>
          <cell r="H61" t="str">
            <v>Daylighting with Skylights</v>
          </cell>
          <cell r="I61" t="str">
            <v>All</v>
          </cell>
          <cell r="L61" t="str">
            <v>CBSA 2014</v>
          </cell>
          <cell r="R61" t="str">
            <v>POST 2006</v>
          </cell>
          <cell r="U61" t="str">
            <v>Lighting Controls</v>
          </cell>
        </row>
        <row r="62">
          <cell r="B62" t="str">
            <v>Perimeter Daylighting Controls Advanced</v>
          </cell>
          <cell r="C62" t="str">
            <v>New</v>
          </cell>
          <cell r="D62" t="str">
            <v>Perimeter Daylighting Controls Advanced-New</v>
          </cell>
          <cell r="E62" t="str">
            <v>kWh per KSF BT</v>
          </cell>
          <cell r="F62" t="str">
            <v>Perimeter daylighting controls</v>
          </cell>
          <cell r="G62">
            <v>6</v>
          </cell>
          <cell r="H62" t="str">
            <v>Daylighting with Windows</v>
          </cell>
          <cell r="I62" t="str">
            <v>All</v>
          </cell>
          <cell r="L62" t="str">
            <v>CBSA 2014</v>
          </cell>
          <cell r="R62" t="str">
            <v>PRE/POST 2006</v>
          </cell>
          <cell r="U62" t="str">
            <v>Lighting Controls</v>
          </cell>
        </row>
        <row r="63">
          <cell r="B63" t="str">
            <v>Perimeter Daylighting Controls Advanced</v>
          </cell>
          <cell r="C63" t="str">
            <v>NR</v>
          </cell>
          <cell r="D63" t="str">
            <v>Perimeter Daylighting Controls Advanced-NR</v>
          </cell>
          <cell r="E63" t="str">
            <v>kWh per KSF BT</v>
          </cell>
          <cell r="F63" t="str">
            <v>Perimeter daylighting controls</v>
          </cell>
          <cell r="G63">
            <v>6</v>
          </cell>
          <cell r="H63" t="str">
            <v>Daylighting with Windows</v>
          </cell>
          <cell r="I63" t="str">
            <v>All</v>
          </cell>
          <cell r="L63" t="str">
            <v>CBSA 2014</v>
          </cell>
          <cell r="R63" t="str">
            <v>PRE/POST 2006</v>
          </cell>
          <cell r="U63" t="str">
            <v>Lighting Controls</v>
          </cell>
        </row>
        <row r="64">
          <cell r="B64" t="str">
            <v>Lighting Controls Interior</v>
          </cell>
          <cell r="C64" t="str">
            <v>New</v>
          </cell>
          <cell r="D64" t="str">
            <v>Lighting Controls Interior-New</v>
          </cell>
          <cell r="E64" t="str">
            <v>kWh per KSF BT</v>
          </cell>
          <cell r="F64" t="str">
            <v>Occupancy controls for lighting areas not required by code such as warehouse aisle, classrooms</v>
          </cell>
          <cell r="G64">
            <v>6</v>
          </cell>
          <cell r="H64" t="str">
            <v>Lighting Controls Interior</v>
          </cell>
          <cell r="I64" t="str">
            <v>All</v>
          </cell>
          <cell r="L64" t="str">
            <v>CBSA 2014</v>
          </cell>
          <cell r="R64" t="str">
            <v>PRE/POST 2006</v>
          </cell>
          <cell r="U64" t="str">
            <v>Lighting Controls</v>
          </cell>
        </row>
        <row r="65">
          <cell r="B65" t="str">
            <v>Lighting Controls Interior</v>
          </cell>
          <cell r="C65" t="str">
            <v>NR</v>
          </cell>
          <cell r="D65" t="str">
            <v>Lighting Controls Interior-NR</v>
          </cell>
          <cell r="E65" t="str">
            <v>kWh per KSF BT</v>
          </cell>
          <cell r="F65" t="str">
            <v>Occupancy controls for lighting areas not required by code such as warehouse aisle, classrooms</v>
          </cell>
          <cell r="G65">
            <v>6</v>
          </cell>
          <cell r="H65" t="str">
            <v>Lighting Controls Interior</v>
          </cell>
          <cell r="I65" t="str">
            <v>All</v>
          </cell>
          <cell r="L65" t="str">
            <v>CBSA 2014</v>
          </cell>
          <cell r="R65" t="str">
            <v>PRE/POST 2006</v>
          </cell>
          <cell r="U65" t="str">
            <v>Lighting Controls</v>
          </cell>
        </row>
        <row r="66">
          <cell r="B66" t="str">
            <v>Exterior Building Lighting</v>
          </cell>
          <cell r="C66" t="str">
            <v>New</v>
          </cell>
          <cell r="D66" t="str">
            <v>Exterior Building Lighting-New</v>
          </cell>
          <cell r="E66" t="str">
            <v>kWh per KSF BT</v>
          </cell>
          <cell r="F66" t="str">
            <v>Effiicient façade, walkway, area and decorative exterior lighting, such as LED</v>
          </cell>
          <cell r="G66">
            <v>4</v>
          </cell>
          <cell r="H66" t="str">
            <v>Exterior Building Lighting</v>
          </cell>
          <cell r="I66" t="str">
            <v>All</v>
          </cell>
          <cell r="L66" t="str">
            <v>CBSA 2014</v>
          </cell>
          <cell r="U66" t="str">
            <v>Lamps/Ballasts/Fixtures</v>
          </cell>
        </row>
        <row r="67">
          <cell r="B67" t="str">
            <v>Exterior Building Lighting</v>
          </cell>
          <cell r="C67" t="str">
            <v>NR</v>
          </cell>
          <cell r="D67" t="str">
            <v>Exterior Building Lighting-NR</v>
          </cell>
          <cell r="E67" t="str">
            <v>kWh per KSF BT</v>
          </cell>
          <cell r="F67" t="str">
            <v>Effiicient façade, walkway, area and decorative exterior lighting, such as LED</v>
          </cell>
          <cell r="G67">
            <v>4</v>
          </cell>
          <cell r="H67" t="str">
            <v>Exterior Building Lighting</v>
          </cell>
          <cell r="I67" t="str">
            <v>All</v>
          </cell>
          <cell r="L67" t="str">
            <v>CBSA 2014</v>
          </cell>
          <cell r="R67" t="str">
            <v>N/A</v>
          </cell>
          <cell r="U67" t="str">
            <v>Lamps/Ballasts/Fixtures</v>
          </cell>
        </row>
        <row r="68">
          <cell r="B68" t="str">
            <v>Street and Roadway Lighting</v>
          </cell>
          <cell r="C68" t="str">
            <v>New</v>
          </cell>
          <cell r="D68" t="str">
            <v>Street and Roadway Lighting-New</v>
          </cell>
          <cell r="E68" t="str">
            <v>Count</v>
          </cell>
          <cell r="F68" t="str">
            <v>Efficient street and roadway lighting, LED and induction</v>
          </cell>
          <cell r="G68">
            <v>6</v>
          </cell>
          <cell r="H68" t="str">
            <v>Street and Roadway Lighting</v>
          </cell>
          <cell r="I68" t="str">
            <v>Non-Building</v>
          </cell>
          <cell r="L68" t="str">
            <v>Navigant 2014</v>
          </cell>
          <cell r="U68" t="str">
            <v>Lamps/Ballasts/Fixtures</v>
          </cell>
        </row>
        <row r="69">
          <cell r="B69" t="str">
            <v>Street and Roadway Lighting</v>
          </cell>
          <cell r="C69" t="str">
            <v>NR</v>
          </cell>
          <cell r="D69" t="str">
            <v>Street and Roadway Lighting-NR</v>
          </cell>
          <cell r="E69" t="str">
            <v>Count</v>
          </cell>
          <cell r="F69" t="str">
            <v>Efficient street and roadway lighting, LED and induction</v>
          </cell>
          <cell r="G69">
            <v>6</v>
          </cell>
          <cell r="H69" t="str">
            <v>Street and Roadway Lighting</v>
          </cell>
          <cell r="I69" t="str">
            <v>Non-Building</v>
          </cell>
          <cell r="L69" t="str">
            <v>Survey 2014</v>
          </cell>
          <cell r="R69" t="str">
            <v>N/A</v>
          </cell>
          <cell r="U69" t="str">
            <v>Lamps/Ballasts/Fixtures</v>
          </cell>
        </row>
        <row r="70">
          <cell r="B70" t="str">
            <v>Parking Lighting</v>
          </cell>
          <cell r="C70" t="str">
            <v>New</v>
          </cell>
          <cell r="D70" t="str">
            <v>Parking Lighting-New</v>
          </cell>
          <cell r="E70" t="str">
            <v>kWh per KSF BT</v>
          </cell>
          <cell r="F70" t="str">
            <v>Efficient parking lot and garage lighting and controls</v>
          </cell>
          <cell r="G70">
            <v>2</v>
          </cell>
          <cell r="H70" t="str">
            <v>Parking Lighting</v>
          </cell>
          <cell r="I70" t="str">
            <v>All</v>
          </cell>
          <cell r="L70" t="str">
            <v>CBSA 2014</v>
          </cell>
          <cell r="U70" t="str">
            <v>Lamps/Ballasts/Fixtures</v>
          </cell>
          <cell r="V70" t="str">
            <v>Lamps/Ballasts/Fixtures w/Controls</v>
          </cell>
        </row>
        <row r="71">
          <cell r="B71" t="str">
            <v>Parking Lighting</v>
          </cell>
          <cell r="C71" t="str">
            <v>NR</v>
          </cell>
          <cell r="D71" t="str">
            <v>Parking Lighting-NR</v>
          </cell>
          <cell r="E71" t="str">
            <v>kWh per KSF BT</v>
          </cell>
          <cell r="F71" t="str">
            <v>Efficient parking lot and garage lighting and controls</v>
          </cell>
          <cell r="G71">
            <v>2</v>
          </cell>
          <cell r="H71" t="str">
            <v>Parking Lighting</v>
          </cell>
          <cell r="I71" t="str">
            <v>All</v>
          </cell>
          <cell r="L71" t="str">
            <v>CBSA 2014</v>
          </cell>
          <cell r="R71" t="str">
            <v>N/A</v>
          </cell>
          <cell r="U71" t="str">
            <v>Lamps/Ballasts/Fixtures</v>
          </cell>
          <cell r="V71" t="str">
            <v>Lamps/Ballasts/Fixtures w/Controls</v>
          </cell>
        </row>
        <row r="72">
          <cell r="B72" t="str">
            <v>Bi-Level Stairwell Lighting</v>
          </cell>
          <cell r="C72" t="str">
            <v>NR</v>
          </cell>
          <cell r="D72" t="str">
            <v>Bi-Level Stairwell Lighting-NR</v>
          </cell>
          <cell r="E72" t="str">
            <v>kWh per KSF BT</v>
          </cell>
          <cell r="F72" t="str">
            <v xml:space="preserve">Bi-Level occupancy sensor control on stairwell </v>
          </cell>
          <cell r="G72">
            <v>1</v>
          </cell>
          <cell r="H72" t="str">
            <v>Bi-Level Stairwell</v>
          </cell>
          <cell r="I72" t="str">
            <v>All</v>
          </cell>
          <cell r="L72" t="str">
            <v>CBSA 2014</v>
          </cell>
          <cell r="R72" t="str">
            <v>N/A</v>
          </cell>
          <cell r="U72" t="str">
            <v>Lighting Controls</v>
          </cell>
        </row>
        <row r="73">
          <cell r="B73" t="str">
            <v>Low Power LF Lamps</v>
          </cell>
          <cell r="C73" t="str">
            <v>NR</v>
          </cell>
          <cell r="D73" t="str">
            <v>Low Power LF Lamps-NR</v>
          </cell>
          <cell r="E73" t="str">
            <v>lamp</v>
          </cell>
          <cell r="F73" t="str">
            <v>Shift mix of 32W, 28W and 25W lamps towards low watt lamps</v>
          </cell>
          <cell r="G73">
            <v>2</v>
          </cell>
          <cell r="H73" t="str">
            <v>High Performance Low Power Fluorescent Lamps</v>
          </cell>
          <cell r="I73" t="str">
            <v>All</v>
          </cell>
          <cell r="L73" t="str">
            <v>Federal GSFL 2014</v>
          </cell>
          <cell r="Q73" t="str">
            <v>x</v>
          </cell>
          <cell r="R73" t="str">
            <v>N/A</v>
          </cell>
          <cell r="U73" t="str">
            <v>Lamps/Ballasts/Fixtures</v>
          </cell>
        </row>
        <row r="74">
          <cell r="B74" t="str">
            <v>LEC Exit Sign</v>
          </cell>
          <cell r="C74" t="str">
            <v>New</v>
          </cell>
          <cell r="D74" t="str">
            <v>LEC Exit Sign-New</v>
          </cell>
          <cell r="E74" t="str">
            <v>sign</v>
          </cell>
          <cell r="F74" t="str">
            <v>Light Emiting Capacitor Exit Sign</v>
          </cell>
          <cell r="H74" t="str">
            <v>LEC Exit Sign</v>
          </cell>
          <cell r="I74" t="str">
            <v>All</v>
          </cell>
          <cell r="L74" t="str">
            <v>EPAct 2005</v>
          </cell>
        </row>
        <row r="75">
          <cell r="B75" t="str">
            <v>LEC Exit Sign</v>
          </cell>
          <cell r="C75" t="str">
            <v>NR</v>
          </cell>
          <cell r="D75" t="str">
            <v>LEC Exit Sign-NR</v>
          </cell>
          <cell r="E75" t="str">
            <v>sign</v>
          </cell>
          <cell r="F75" t="str">
            <v>Light Emiting Capacitor Exit Sign</v>
          </cell>
          <cell r="H75" t="str">
            <v>LEC Exit Sign</v>
          </cell>
          <cell r="I75" t="str">
            <v>All</v>
          </cell>
          <cell r="L75" t="str">
            <v>EPAct 2005</v>
          </cell>
        </row>
        <row r="76">
          <cell r="B76" t="str">
            <v>ECM-VAV</v>
          </cell>
          <cell r="C76" t="str">
            <v>New</v>
          </cell>
          <cell r="D76" t="str">
            <v>ECM-VAV-New</v>
          </cell>
          <cell r="E76" t="str">
            <v>kWh per KSF BT</v>
          </cell>
          <cell r="F76" t="str">
            <v>Electically Commutated Motors on Variable Air Volume Boxes</v>
          </cell>
          <cell r="G76">
            <v>1</v>
          </cell>
          <cell r="H76" t="str">
            <v>ECM Motors on Variable Air Volume Boxes</v>
          </cell>
          <cell r="I76" t="str">
            <v>All</v>
          </cell>
          <cell r="L76" t="str">
            <v>CBSA 2014</v>
          </cell>
          <cell r="R76" t="str">
            <v>PRE/POST 2006</v>
          </cell>
          <cell r="U76" t="str">
            <v>Motors</v>
          </cell>
        </row>
        <row r="77">
          <cell r="B77" t="str">
            <v>ECM-VAV</v>
          </cell>
          <cell r="C77" t="str">
            <v>NR</v>
          </cell>
          <cell r="D77" t="str">
            <v>ECM-VAV-NR</v>
          </cell>
          <cell r="E77" t="str">
            <v>kWh per KSF BT</v>
          </cell>
          <cell r="F77" t="str">
            <v>Electically Commutated Motors on Variable Air Volume Boxes</v>
          </cell>
          <cell r="G77">
            <v>1</v>
          </cell>
          <cell r="H77" t="str">
            <v>ECM Motors on Variable Air Volume Boxes</v>
          </cell>
          <cell r="I77" t="str">
            <v>All</v>
          </cell>
          <cell r="L77" t="str">
            <v>CBSA 2014</v>
          </cell>
          <cell r="R77" t="str">
            <v>PRE/POST 2006</v>
          </cell>
          <cell r="U77" t="str">
            <v>Motors</v>
          </cell>
        </row>
        <row r="78">
          <cell r="B78" t="str">
            <v>Pool pumps</v>
          </cell>
          <cell r="C78" t="str">
            <v>Retro</v>
          </cell>
          <cell r="D78" t="str">
            <v>Pool pumps-Retro</v>
          </cell>
          <cell r="E78" t="str">
            <v>Count</v>
          </cell>
          <cell r="F78" t="str">
            <v>Pool pumps</v>
          </cell>
          <cell r="G78">
            <v>1</v>
          </cell>
          <cell r="H78" t="str">
            <v>Pool pumps</v>
          </cell>
          <cell r="I78" t="str">
            <v>Some</v>
          </cell>
          <cell r="L78" t="str">
            <v>CBSA 2014</v>
          </cell>
          <cell r="Q78" t="str">
            <v>x</v>
          </cell>
          <cell r="R78" t="str">
            <v>N/A</v>
          </cell>
          <cell r="U78" t="str">
            <v>Pool System Improvements</v>
          </cell>
        </row>
        <row r="79">
          <cell r="B79" t="str">
            <v>MotorsRewind</v>
          </cell>
          <cell r="C79" t="str">
            <v>New</v>
          </cell>
          <cell r="D79" t="str">
            <v>MotorsRewind-New</v>
          </cell>
          <cell r="E79" t="str">
            <v>Count</v>
          </cell>
          <cell r="F79" t="str">
            <v>Motors - Rewind</v>
          </cell>
          <cell r="G79">
            <v>1</v>
          </cell>
          <cell r="H79" t="str">
            <v>Motors - Rewind</v>
          </cell>
          <cell r="I79" t="str">
            <v>All</v>
          </cell>
          <cell r="L79" t="str">
            <v>CBSA 2014</v>
          </cell>
          <cell r="Q79" t="str">
            <v>x</v>
          </cell>
          <cell r="R79" t="str">
            <v>N/A</v>
          </cell>
          <cell r="U79" t="str">
            <v>Motors</v>
          </cell>
        </row>
        <row r="80">
          <cell r="B80" t="str">
            <v>MotorsRewind</v>
          </cell>
          <cell r="C80" t="str">
            <v>NR</v>
          </cell>
          <cell r="D80" t="str">
            <v>MotorsRewind-NR</v>
          </cell>
          <cell r="E80" t="str">
            <v>Count</v>
          </cell>
          <cell r="F80" t="str">
            <v>Motors - Rewind</v>
          </cell>
          <cell r="G80">
            <v>1</v>
          </cell>
          <cell r="H80" t="str">
            <v>Motors - Rewind</v>
          </cell>
          <cell r="I80" t="str">
            <v>All</v>
          </cell>
          <cell r="L80" t="str">
            <v>CBSA 2014</v>
          </cell>
          <cell r="Q80" t="str">
            <v>x</v>
          </cell>
          <cell r="R80" t="str">
            <v>N/A</v>
          </cell>
          <cell r="U80" t="str">
            <v>Motors</v>
          </cell>
        </row>
        <row r="81">
          <cell r="B81" t="str">
            <v>Municipal Sewage Treatment</v>
          </cell>
          <cell r="C81" t="str">
            <v>Retro</v>
          </cell>
          <cell r="D81" t="str">
            <v>Municipal Sewage Treatment-Retro</v>
          </cell>
          <cell r="E81" t="str">
            <v>MGD Flow</v>
          </cell>
          <cell r="F81" t="str">
            <v>Suite of measures for sewage treatment</v>
          </cell>
          <cell r="G81">
            <v>10</v>
          </cell>
          <cell r="H81" t="str">
            <v>Municipal Sewage Treatment</v>
          </cell>
          <cell r="I81" t="str">
            <v>Non-Building</v>
          </cell>
          <cell r="J81" t="str">
            <v>BACGEN</v>
          </cell>
          <cell r="L81" t="str">
            <v>2013 EPA Flow rates</v>
          </cell>
          <cell r="M81" t="str">
            <v>Achievements</v>
          </cell>
          <cell r="O81" t="str">
            <v>6P+ETO data</v>
          </cell>
          <cell r="R81" t="str">
            <v>N/A</v>
          </cell>
          <cell r="S81" t="str">
            <v>V1</v>
          </cell>
          <cell r="T81" t="str">
            <v>More data coming from NEEA</v>
          </cell>
          <cell r="U81" t="str">
            <v>Process Loads System Improvements</v>
          </cell>
        </row>
        <row r="82">
          <cell r="B82" t="str">
            <v>Municipal Water Supply</v>
          </cell>
          <cell r="C82" t="str">
            <v>Retro</v>
          </cell>
          <cell r="D82" t="str">
            <v>Municipal Water Supply-Retro</v>
          </cell>
          <cell r="E82" t="str">
            <v>MGD Flow</v>
          </cell>
          <cell r="F82" t="str">
            <v>Suite of measures for water supply systems</v>
          </cell>
          <cell r="G82">
            <v>5</v>
          </cell>
          <cell r="H82" t="str">
            <v>Municipal Water Supply</v>
          </cell>
          <cell r="I82" t="str">
            <v>Non-Building</v>
          </cell>
          <cell r="J82" t="str">
            <v>BACGEN</v>
          </cell>
          <cell r="L82" t="str">
            <v>2013 EPA Flow rates</v>
          </cell>
          <cell r="M82" t="str">
            <v>Achievements</v>
          </cell>
          <cell r="O82" t="str">
            <v>6P+ETO data</v>
          </cell>
          <cell r="R82" t="str">
            <v>N/A</v>
          </cell>
          <cell r="S82" t="str">
            <v>V1</v>
          </cell>
          <cell r="T82" t="str">
            <v>More data coming from NEEA</v>
          </cell>
          <cell r="U82" t="str">
            <v>Process Loads System Improvements</v>
          </cell>
        </row>
        <row r="83">
          <cell r="B83" t="str">
            <v>Engine Generator Block Heaters</v>
          </cell>
          <cell r="C83" t="str">
            <v>Retro</v>
          </cell>
          <cell r="D83" t="str">
            <v>Engine Generator Block Heaters-Retro</v>
          </cell>
          <cell r="E83" t="str">
            <v>Count</v>
          </cell>
          <cell r="F83" t="str">
            <v>Engine Generator Block Heaters (for standby generators)</v>
          </cell>
          <cell r="G83">
            <v>1</v>
          </cell>
          <cell r="H83" t="str">
            <v>Engine Generator Block Heaters</v>
          </cell>
          <cell r="I83" t="str">
            <v>All</v>
          </cell>
          <cell r="L83" t="str">
            <v>No Control</v>
          </cell>
          <cell r="Q83" t="str">
            <v>x</v>
          </cell>
          <cell r="R83" t="str">
            <v>N/A</v>
          </cell>
          <cell r="U83" t="str">
            <v>Process Loads System Controls</v>
          </cell>
        </row>
        <row r="84">
          <cell r="B84" t="str">
            <v>Grocery Refrigeration Bundle</v>
          </cell>
          <cell r="C84" t="str">
            <v>Retro</v>
          </cell>
          <cell r="D84" t="str">
            <v>Grocery Refrigeration Bundle-Retro</v>
          </cell>
          <cell r="E84" t="str">
            <v>kWh per KSF BT</v>
          </cell>
          <cell r="F84" t="str">
            <v>Grocery store refrigeration measures</v>
          </cell>
          <cell r="G84">
            <v>12</v>
          </cell>
          <cell r="H84" t="str">
            <v>Grocery Refrigeration Bundle</v>
          </cell>
          <cell r="I84" t="str">
            <v>Grocery</v>
          </cell>
          <cell r="L84" t="str">
            <v>CBSA 2014</v>
          </cell>
          <cell r="R84" t="str">
            <v>N/A</v>
          </cell>
          <cell r="U84" t="str">
            <v>Refrigeration System Improvements</v>
          </cell>
        </row>
        <row r="85">
          <cell r="B85" t="str">
            <v>Packaged Refrigeration Equipment</v>
          </cell>
          <cell r="C85" t="str">
            <v>New</v>
          </cell>
          <cell r="D85" t="str">
            <v>Packaged Refrigeration Equipment-New</v>
          </cell>
          <cell r="E85" t="str">
            <v>Count</v>
          </cell>
          <cell r="F85" t="str">
            <v>Efficient refrigerators and freezers, beverage merchandizers, ice makers and vending machines</v>
          </cell>
          <cell r="G85">
            <v>20</v>
          </cell>
          <cell r="H85" t="str">
            <v>Packaged Refrigeration Equipment</v>
          </cell>
          <cell r="I85" t="str">
            <v>Grocery</v>
          </cell>
          <cell r="L85" t="str">
            <v>CBSA 2014</v>
          </cell>
          <cell r="R85" t="str">
            <v>N/A</v>
          </cell>
          <cell r="U85" t="str">
            <v>Packaged Refrigeration</v>
          </cell>
        </row>
        <row r="86">
          <cell r="B86" t="str">
            <v>Appliances - Freezers</v>
          </cell>
          <cell r="C86" t="str">
            <v>NR</v>
          </cell>
          <cell r="D86" t="str">
            <v>Appliances - Freezers-NR</v>
          </cell>
          <cell r="E86" t="str">
            <v>Count</v>
          </cell>
          <cell r="F86" t="str">
            <v>Residential freezers in commercial buildings</v>
          </cell>
          <cell r="G86">
            <v>1</v>
          </cell>
          <cell r="H86" t="str">
            <v>Appliances - Freezers</v>
          </cell>
          <cell r="I86" t="str">
            <v>All</v>
          </cell>
          <cell r="L86" t="str">
            <v>Fed Std 2014</v>
          </cell>
          <cell r="Q86" t="str">
            <v>x</v>
          </cell>
          <cell r="R86" t="str">
            <v>N/A</v>
          </cell>
          <cell r="U86" t="str">
            <v>Refrigeration System Improvements</v>
          </cell>
        </row>
        <row r="87">
          <cell r="B87" t="str">
            <v>Appliances - Refrigerators</v>
          </cell>
          <cell r="C87" t="str">
            <v>NR</v>
          </cell>
          <cell r="D87" t="str">
            <v>Appliances - Refrigerators-NR</v>
          </cell>
          <cell r="E87" t="str">
            <v>Count</v>
          </cell>
          <cell r="F87" t="str">
            <v>Residential refrigerators in commercial buildings</v>
          </cell>
          <cell r="G87">
            <v>1</v>
          </cell>
          <cell r="H87" t="str">
            <v>Appliances - Refrigerators</v>
          </cell>
          <cell r="I87" t="str">
            <v>All</v>
          </cell>
          <cell r="L87" t="str">
            <v>Fed Std 2014</v>
          </cell>
          <cell r="Q87" t="str">
            <v>x</v>
          </cell>
          <cell r="R87" t="str">
            <v>N/A</v>
          </cell>
          <cell r="U87" t="str">
            <v>Refrigeration System Improvements</v>
          </cell>
        </row>
        <row r="88">
          <cell r="B88" t="str">
            <v>Water Cooler Controls</v>
          </cell>
          <cell r="C88" t="str">
            <v>NR</v>
          </cell>
          <cell r="D88" t="str">
            <v>Water Cooler Controls-NR</v>
          </cell>
          <cell r="E88" t="str">
            <v>Count</v>
          </cell>
          <cell r="F88" t="str">
            <v>Water Cooler Controls</v>
          </cell>
          <cell r="G88">
            <v>1</v>
          </cell>
          <cell r="H88" t="str">
            <v>Water Cooler Controls</v>
          </cell>
          <cell r="I88" t="str">
            <v>Some</v>
          </cell>
          <cell r="L88" t="str">
            <v>Uncontrolled</v>
          </cell>
          <cell r="Q88" t="str">
            <v>x</v>
          </cell>
          <cell r="R88" t="str">
            <v>N/A</v>
          </cell>
          <cell r="U88" t="str">
            <v>Refrigeration System Controls</v>
          </cell>
        </row>
        <row r="89">
          <cell r="B89" t="str">
            <v>WHTanks</v>
          </cell>
          <cell r="C89" t="str">
            <v>New</v>
          </cell>
          <cell r="D89" t="str">
            <v>WHTanks-New</v>
          </cell>
          <cell r="E89" t="str">
            <v>Count</v>
          </cell>
          <cell r="F89" t="str">
            <v>Clotheswashers more efficient than federal standard</v>
          </cell>
          <cell r="H89" t="str">
            <v>DHW - Efficient Tanks</v>
          </cell>
          <cell r="I89" t="str">
            <v>Some</v>
          </cell>
          <cell r="L89" t="str">
            <v>CBSA 2014</v>
          </cell>
          <cell r="R89" t="str">
            <v>N/A</v>
          </cell>
          <cell r="U89" t="str">
            <v>Water Using Devices</v>
          </cell>
        </row>
        <row r="90">
          <cell r="B90" t="str">
            <v>WHTanks</v>
          </cell>
          <cell r="C90" t="str">
            <v>NR</v>
          </cell>
          <cell r="D90" t="str">
            <v>WHTanks-NR</v>
          </cell>
          <cell r="E90" t="str">
            <v>Count</v>
          </cell>
          <cell r="F90" t="str">
            <v>Efficient Residential water heaters in commercial buildings</v>
          </cell>
          <cell r="G90">
            <v>1</v>
          </cell>
          <cell r="H90" t="str">
            <v>DHW - Efficient Tanks</v>
          </cell>
          <cell r="I90" t="str">
            <v>All</v>
          </cell>
          <cell r="L90" t="str">
            <v>CBSA 2014</v>
          </cell>
          <cell r="Q90" t="str">
            <v>x</v>
          </cell>
          <cell r="R90" t="str">
            <v>N/A</v>
          </cell>
          <cell r="U90" t="str">
            <v>Water Heaters</v>
          </cell>
        </row>
        <row r="91">
          <cell r="B91" t="str">
            <v>Appliances - Clothes Washers</v>
          </cell>
          <cell r="C91" t="str">
            <v>NR</v>
          </cell>
          <cell r="D91" t="str">
            <v>Appliances - Clothes Washers-NR</v>
          </cell>
          <cell r="E91" t="str">
            <v>Count</v>
          </cell>
          <cell r="F91" t="str">
            <v>Efficient residential clothes washers in commercial buildings</v>
          </cell>
          <cell r="G91">
            <v>1</v>
          </cell>
          <cell r="H91" t="str">
            <v>Appliances - Clothes Washers</v>
          </cell>
          <cell r="I91" t="str">
            <v>Some</v>
          </cell>
          <cell r="L91" t="str">
            <v>CBSA 2014</v>
          </cell>
          <cell r="Q91" t="str">
            <v>x</v>
          </cell>
          <cell r="R91" t="str">
            <v>N/A</v>
          </cell>
          <cell r="U91" t="str">
            <v>Water Using Devices</v>
          </cell>
        </row>
        <row r="92">
          <cell r="B92" t="str">
            <v>Showerheads</v>
          </cell>
          <cell r="C92" t="str">
            <v>Retro</v>
          </cell>
          <cell r="D92" t="str">
            <v>Showerheads-Retro</v>
          </cell>
          <cell r="E92" t="str">
            <v>Count</v>
          </cell>
          <cell r="F92" t="str">
            <v>Efficient showerheads</v>
          </cell>
          <cell r="G92">
            <v>1</v>
          </cell>
          <cell r="H92" t="str">
            <v>DHW - Showerheads</v>
          </cell>
          <cell r="I92" t="str">
            <v>Some</v>
          </cell>
          <cell r="L92" t="str">
            <v>2.5 GPM</v>
          </cell>
          <cell r="Q92" t="str">
            <v>x</v>
          </cell>
          <cell r="R92" t="str">
            <v>N/A</v>
          </cell>
          <cell r="U92" t="str">
            <v>Water Using Devices</v>
          </cell>
        </row>
        <row r="93">
          <cell r="B93" t="str">
            <v>Water Heating - GFHX</v>
          </cell>
          <cell r="C93" t="str">
            <v>New</v>
          </cell>
          <cell r="D93" t="str">
            <v>Water Heating - GFHX-New</v>
          </cell>
          <cell r="E93" t="str">
            <v>Count</v>
          </cell>
          <cell r="F93" t="str">
            <v>Drain water heat recovery in new mulitfaimly applications</v>
          </cell>
          <cell r="G93">
            <v>1</v>
          </cell>
          <cell r="H93" t="str">
            <v>Water Heating - GFHX</v>
          </cell>
          <cell r="I93" t="str">
            <v>All</v>
          </cell>
          <cell r="L93" t="str">
            <v>No Heat Recovery</v>
          </cell>
          <cell r="Q93" t="str">
            <v>x</v>
          </cell>
          <cell r="R93" t="str">
            <v>N/A</v>
          </cell>
          <cell r="U93" t="str">
            <v>Water Using Devices</v>
          </cell>
        </row>
        <row r="94">
          <cell r="B94" t="str">
            <v>Demand Control Circulating system DHW</v>
          </cell>
          <cell r="C94" t="str">
            <v>Retro</v>
          </cell>
          <cell r="D94" t="str">
            <v>Demand Control Circulating system DHW-Retro</v>
          </cell>
          <cell r="E94" t="str">
            <v>kWh per KSF BT</v>
          </cell>
          <cell r="F94" t="str">
            <v>Demand Control Circulating system DHW</v>
          </cell>
          <cell r="G94">
            <v>1</v>
          </cell>
          <cell r="H94" t="str">
            <v>Demand Control Circulating system DHW</v>
          </cell>
          <cell r="I94" t="str">
            <v>Some</v>
          </cell>
          <cell r="L94" t="str">
            <v>CBSA 2014</v>
          </cell>
          <cell r="Q94" t="str">
            <v>x</v>
          </cell>
          <cell r="R94" t="str">
            <v>N/A</v>
          </cell>
          <cell r="U94" t="str">
            <v>Water Using Devices</v>
          </cell>
        </row>
        <row r="95">
          <cell r="B95" t="str">
            <v>Central HPWH MF</v>
          </cell>
          <cell r="C95" t="str">
            <v>Retro</v>
          </cell>
          <cell r="D95" t="str">
            <v>Central HPWH MF-Retro</v>
          </cell>
          <cell r="E95" t="str">
            <v>Count</v>
          </cell>
          <cell r="F95" t="str">
            <v>Central HPWH MF</v>
          </cell>
          <cell r="G95">
            <v>1</v>
          </cell>
          <cell r="H95" t="str">
            <v>Central HPWH MF</v>
          </cell>
          <cell r="I95" t="str">
            <v>Multifamily</v>
          </cell>
          <cell r="L95" t="str">
            <v>CBSA 2014</v>
          </cell>
          <cell r="Q95" t="str">
            <v>x</v>
          </cell>
          <cell r="R95" t="str">
            <v>N/A</v>
          </cell>
          <cell r="U95" t="str">
            <v>Water Heaters</v>
          </cell>
        </row>
        <row r="96">
          <cell r="B96" t="str">
            <v>Ultra Low Energy Building</v>
          </cell>
          <cell r="C96" t="str">
            <v>New</v>
          </cell>
          <cell r="D96" t="str">
            <v>Ultra Low Energy Building-New</v>
          </cell>
          <cell r="E96" t="str">
            <v>kWh per KSF BT</v>
          </cell>
          <cell r="F96" t="str">
            <v>Multiple measures applied in integrated design practice</v>
          </cell>
          <cell r="G96">
            <v>13</v>
          </cell>
          <cell r="H96" t="str">
            <v>Ultra Low Energy Building</v>
          </cell>
          <cell r="I96" t="str">
            <v>Some</v>
          </cell>
          <cell r="L96" t="str">
            <v>Code</v>
          </cell>
          <cell r="R96" t="str">
            <v>POST2006</v>
          </cell>
          <cell r="U96" t="str">
            <v>Whole Bldg/Meter Level System Improvements</v>
          </cell>
        </row>
        <row r="115">
          <cell r="B115" t="str">
            <v>Category_Name</v>
          </cell>
          <cell r="C115" t="str">
            <v>TAP_Name</v>
          </cell>
        </row>
        <row r="116">
          <cell r="B116" t="str">
            <v>Compressed Air System Controls</v>
          </cell>
          <cell r="C116" t="str">
            <v>Compressed Air Control Improvements (non-VFD)</v>
          </cell>
        </row>
        <row r="117">
          <cell r="B117" t="str">
            <v>Compressed Air System Improvements</v>
          </cell>
          <cell r="C117" t="str">
            <v>Compressed Air Control Improvements (VFD)</v>
          </cell>
        </row>
        <row r="118">
          <cell r="B118" t="str">
            <v>Computer Technologies</v>
          </cell>
          <cell r="C118" t="str">
            <v>Compressed Air System Compressor Improvements (non-VFD)</v>
          </cell>
        </row>
        <row r="119">
          <cell r="B119" t="str">
            <v>Cooking</v>
          </cell>
          <cell r="C119" t="str">
            <v>Compressed Air System Compressor Improvements (VFD)</v>
          </cell>
        </row>
        <row r="120">
          <cell r="B120" t="str">
            <v>Delamping</v>
          </cell>
          <cell r="C120" t="str">
            <v>Compressed Air System Demand Side Improvements</v>
          </cell>
        </row>
        <row r="121">
          <cell r="B121" t="str">
            <v>Elevators</v>
          </cell>
          <cell r="C121" t="str">
            <v>Compressed Air System Dryer Improvements</v>
          </cell>
        </row>
        <row r="122">
          <cell r="B122" t="str">
            <v>Envelope</v>
          </cell>
          <cell r="C122" t="str">
            <v>Compressed Air System Regulation Improvements</v>
          </cell>
        </row>
      </sheetData>
      <sheetData sheetId="2">
        <row r="4">
          <cell r="H4">
            <v>2035</v>
          </cell>
        </row>
        <row r="11">
          <cell r="B11" t="str">
            <v>Measure Index Name</v>
          </cell>
          <cell r="C11" t="str">
            <v>File Link</v>
          </cell>
          <cell r="D11" t="str">
            <v>Supply Curve Worksheet</v>
          </cell>
          <cell r="E11" t="str">
            <v>Lost Opp</v>
          </cell>
          <cell r="F11" t="str">
            <v>Descriptive Name</v>
          </cell>
          <cell r="G11" t="str">
            <v>Most Recent Substantive Update</v>
          </cell>
          <cell r="H11" t="str">
            <v>Cumulative Technically  Achievable Savings in 2035 in MWa</v>
          </cell>
          <cell r="I11" t="str">
            <v>aMW in New Building Non Plug Load</v>
          </cell>
          <cell r="K11" t="str">
            <v>Comparable Estimate for 6th Plan (Pasted Values)</v>
          </cell>
          <cell r="L11" t="str">
            <v>Final Check for Draft Plan</v>
          </cell>
          <cell r="O11" t="str">
            <v>Analyst</v>
          </cell>
          <cell r="P11" t="str">
            <v>Comments Reviewed &amp; Updates Complete</v>
          </cell>
          <cell r="Q11" t="str">
            <v>Run ProCost with Final Inputs (Gas)</v>
          </cell>
          <cell r="R11" t="str">
            <v>Check/Repair RPM Links</v>
          </cell>
          <cell r="S11" t="str">
            <v>SC Curve to Auto High/Low Forecast</v>
          </cell>
          <cell r="T11" t="str">
            <v>SC Curve measure references linked to MList</v>
          </cell>
          <cell r="U11" t="str">
            <v>Check Linked Files and Range Names.  Correct link to ComMaster</v>
          </cell>
        </row>
        <row r="12">
          <cell r="B12" t="str">
            <v>Compressed Air-Retro</v>
          </cell>
          <cell r="C12" t="str">
            <v>COM-CompressedAir-7P_V3.xlsm</v>
          </cell>
          <cell r="F12" t="str">
            <v>Compressed Air Controls</v>
          </cell>
          <cell r="H12">
            <v>3.2238288305372076</v>
          </cell>
          <cell r="I12">
            <v>0</v>
          </cell>
          <cell r="K12" t="str">
            <v/>
          </cell>
          <cell r="O12" t="str">
            <v>ks</v>
          </cell>
        </row>
        <row r="13">
          <cell r="B13" t="str">
            <v>Compressed Air-NR</v>
          </cell>
          <cell r="C13" t="str">
            <v>COM-CompressedAir-7P_V3.xlsm</v>
          </cell>
          <cell r="F13" t="str">
            <v>Compressed Air Improvements</v>
          </cell>
          <cell r="H13">
            <v>1.0195557332307676</v>
          </cell>
          <cell r="I13">
            <v>0</v>
          </cell>
          <cell r="K13" t="str">
            <v/>
          </cell>
          <cell r="O13" t="str">
            <v>ks</v>
          </cell>
        </row>
        <row r="14">
          <cell r="B14" t="str">
            <v>Network PC Power Management-Retro</v>
          </cell>
          <cell r="C14" t="str">
            <v>dropped for 7p</v>
          </cell>
          <cell r="F14" t="str">
            <v>Network PC Power Management</v>
          </cell>
          <cell r="K14">
            <v>72.717466539008427</v>
          </cell>
        </row>
        <row r="15">
          <cell r="B15" t="str">
            <v>Laptop-NR</v>
          </cell>
          <cell r="C15" t="str">
            <v>COM-Computers-7P_V2.xlsx</v>
          </cell>
          <cell r="F15" t="str">
            <v>ENERGY STAR Laptops</v>
          </cell>
          <cell r="H15">
            <v>3.9941361655064203</v>
          </cell>
          <cell r="I15">
            <v>0</v>
          </cell>
          <cell r="K15">
            <v>129.97956115621164</v>
          </cell>
          <cell r="O15" t="str">
            <v>tj</v>
          </cell>
        </row>
        <row r="16">
          <cell r="B16" t="str">
            <v>Smart Plug Power Strips-Retro</v>
          </cell>
          <cell r="C16" t="str">
            <v>COM-PowerStrips-7P_V4.xlsm</v>
          </cell>
          <cell r="F16" t="str">
            <v>Smart Plug Power Strips</v>
          </cell>
          <cell r="H16">
            <v>46.672185845920254</v>
          </cell>
          <cell r="I16">
            <v>0</v>
          </cell>
          <cell r="K16" t="str">
            <v/>
          </cell>
          <cell r="O16" t="str">
            <v>ks</v>
          </cell>
        </row>
        <row r="17">
          <cell r="B17" t="str">
            <v>Data Centers-NR</v>
          </cell>
          <cell r="C17" t="str">
            <v>Com-DataCenters-7P_V4.xlsx</v>
          </cell>
          <cell r="F17" t="str">
            <v>Data Centers</v>
          </cell>
          <cell r="G17">
            <v>42071</v>
          </cell>
          <cell r="H17">
            <v>261.31837015129264</v>
          </cell>
          <cell r="I17">
            <v>0</v>
          </cell>
          <cell r="K17" t="str">
            <v/>
          </cell>
          <cell r="O17" t="str">
            <v>cg</v>
          </cell>
          <cell r="R17">
            <v>42069</v>
          </cell>
          <cell r="T17">
            <v>42069</v>
          </cell>
        </row>
        <row r="18">
          <cell r="B18" t="str">
            <v>Monitor-NR</v>
          </cell>
          <cell r="C18" t="str">
            <v>COM-Computers-7P_V2.xlsx</v>
          </cell>
          <cell r="F18" t="str">
            <v>ENERGY STAR Monitor</v>
          </cell>
          <cell r="H18">
            <v>24.336936136177435</v>
          </cell>
          <cell r="I18">
            <v>0</v>
          </cell>
          <cell r="K18" t="str">
            <v/>
          </cell>
          <cell r="O18" t="str">
            <v>tj</v>
          </cell>
        </row>
        <row r="19">
          <cell r="B19" t="str">
            <v>Desktop-NR</v>
          </cell>
          <cell r="C19" t="str">
            <v>COM-Computers-7P_V2.xlsx</v>
          </cell>
          <cell r="F19" t="str">
            <v>ENERGY STAR Desktop</v>
          </cell>
          <cell r="H19">
            <v>55.8193241357245</v>
          </cell>
          <cell r="I19">
            <v>0</v>
          </cell>
          <cell r="K19" t="str">
            <v/>
          </cell>
          <cell r="O19" t="str">
            <v>tj</v>
          </cell>
        </row>
        <row r="20">
          <cell r="B20" t="str">
            <v>Pre-Rinse Spray Valve-Retro</v>
          </cell>
          <cell r="C20" t="str">
            <v>COM-PreRinseSpray-7P_V3.xlsm</v>
          </cell>
          <cell r="F20" t="str">
            <v>Pre-Rinse Spray Valve</v>
          </cell>
          <cell r="H20">
            <v>0.97671631632425404</v>
          </cell>
          <cell r="I20">
            <v>0</v>
          </cell>
          <cell r="K20">
            <v>1.8020364840570837</v>
          </cell>
          <cell r="O20" t="str">
            <v>ks</v>
          </cell>
        </row>
        <row r="21">
          <cell r="B21" t="str">
            <v>Cooking Equipment-NR</v>
          </cell>
          <cell r="C21" t="str">
            <v>COM-Cooking-7P_V5.xlsm</v>
          </cell>
          <cell r="F21" t="str">
            <v>Cooking Equipment</v>
          </cell>
          <cell r="H21">
            <v>62.597373753658673</v>
          </cell>
          <cell r="I21">
            <v>0</v>
          </cell>
          <cell r="K21">
            <v>31.83672767383753</v>
          </cell>
          <cell r="O21" t="str">
            <v>ks</v>
          </cell>
        </row>
        <row r="22">
          <cell r="B22" t="str">
            <v>DHP-New</v>
          </cell>
          <cell r="C22" t="str">
            <v>COM-DHP-7P_V1.xlsm</v>
          </cell>
          <cell r="F22" t="str">
            <v>Ductless Heat Pump</v>
          </cell>
          <cell r="K22">
            <v>7.3598915362035227</v>
          </cell>
        </row>
        <row r="23">
          <cell r="B23" t="str">
            <v>DHP-Retro</v>
          </cell>
          <cell r="C23" t="str">
            <v>COM-DHP-7P_V1.xlsm</v>
          </cell>
          <cell r="F23" t="str">
            <v>Ductless Heat Pump</v>
          </cell>
          <cell r="H23">
            <v>59.290369519767339</v>
          </cell>
          <cell r="K23">
            <v>28.437885955279242</v>
          </cell>
        </row>
        <row r="24">
          <cell r="B24" t="str">
            <v>Glass-New</v>
          </cell>
          <cell r="C24" t="str">
            <v>dropped for 7p - codes</v>
          </cell>
          <cell r="F24" t="str">
            <v>Windows</v>
          </cell>
          <cell r="K24">
            <v>3.1359227208655991</v>
          </cell>
        </row>
        <row r="25">
          <cell r="B25" t="str">
            <v>Glass-NR</v>
          </cell>
          <cell r="C25" t="str">
            <v>dropped for 7p - codes</v>
          </cell>
          <cell r="F25" t="str">
            <v>Windows</v>
          </cell>
          <cell r="K25">
            <v>7.2056124298919988</v>
          </cell>
        </row>
        <row r="26">
          <cell r="B26" t="str">
            <v>WEPT-Retro</v>
          </cell>
          <cell r="F26" t="str">
            <v>HVAC Controls</v>
          </cell>
          <cell r="K26">
            <v>20.889312946804694</v>
          </cell>
        </row>
        <row r="27">
          <cell r="B27" t="str">
            <v>Advanced Rooftop Controller-New</v>
          </cell>
          <cell r="F27" t="str">
            <v>Advanced Rooftop Controller</v>
          </cell>
          <cell r="K27" t="str">
            <v/>
          </cell>
          <cell r="O27" t="str">
            <v>ks</v>
          </cell>
        </row>
        <row r="28">
          <cell r="B28" t="str">
            <v>Advanced Rooftop Controller-NR</v>
          </cell>
          <cell r="F28" t="str">
            <v>Advanced Rooftop Controller</v>
          </cell>
          <cell r="K28" t="str">
            <v/>
          </cell>
          <cell r="O28" t="str">
            <v>ks</v>
          </cell>
        </row>
        <row r="29">
          <cell r="B29" t="str">
            <v>Advanced Rooftop Controller-Retro</v>
          </cell>
          <cell r="C29" t="str">
            <v>Com-RooftopController-7P_V5.xlsm</v>
          </cell>
          <cell r="F29" t="str">
            <v>Advanced Rooftop Controller</v>
          </cell>
          <cell r="H29">
            <v>119.37282587197582</v>
          </cell>
          <cell r="I29">
            <v>0</v>
          </cell>
          <cell r="K29" t="str">
            <v/>
          </cell>
          <cell r="O29" t="str">
            <v>ks</v>
          </cell>
        </row>
        <row r="30">
          <cell r="B30" t="str">
            <v>Variable Speed Chiller-New</v>
          </cell>
          <cell r="F30" t="str">
            <v>Variable Speed Chiller</v>
          </cell>
          <cell r="K30">
            <v>1.1125921894779771</v>
          </cell>
        </row>
        <row r="31">
          <cell r="B31" t="str">
            <v>Variable Speed Chiller-NR</v>
          </cell>
          <cell r="F31" t="str">
            <v>Variable Speed Chiller</v>
          </cell>
          <cell r="K31">
            <v>12.287439737441444</v>
          </cell>
        </row>
        <row r="32">
          <cell r="B32" t="str">
            <v>Commercial EM-New</v>
          </cell>
          <cell r="F32" t="str">
            <v>Commercial Energy Management For Complex systems</v>
          </cell>
          <cell r="K32">
            <v>9.3003260024451517</v>
          </cell>
        </row>
        <row r="33">
          <cell r="B33" t="str">
            <v>Commercial EM-NR</v>
          </cell>
          <cell r="F33" t="str">
            <v>Commercial Energy Management For Complex systems</v>
          </cell>
          <cell r="K33">
            <v>0</v>
          </cell>
          <cell r="O33" t="str">
            <v>ks</v>
          </cell>
        </row>
        <row r="34">
          <cell r="B34" t="str">
            <v>Commercial EM-Retro</v>
          </cell>
          <cell r="C34" t="str">
            <v>Com-EM-7P_V4.xlsm</v>
          </cell>
          <cell r="F34" t="str">
            <v>Commercial Energy Management For Complex systems</v>
          </cell>
          <cell r="H34">
            <v>72.995239878126597</v>
          </cell>
          <cell r="I34">
            <v>10.949285981718988</v>
          </cell>
          <cell r="K34">
            <v>120.33075078506094</v>
          </cell>
          <cell r="O34" t="str">
            <v>ks</v>
          </cell>
        </row>
        <row r="35">
          <cell r="B35" t="str">
            <v>Evaporative Assist Cooling-New</v>
          </cell>
          <cell r="C35" t="str">
            <v>dropped for 7p - no data</v>
          </cell>
          <cell r="F35" t="str">
            <v>Evaporative Assist Cooling</v>
          </cell>
          <cell r="K35">
            <v>0</v>
          </cell>
        </row>
        <row r="36">
          <cell r="B36" t="str">
            <v>Evaporative Assist Cooling-NR</v>
          </cell>
          <cell r="C36" t="str">
            <v>dropped for 7p - no data</v>
          </cell>
          <cell r="F36" t="str">
            <v>Evaporative Assist Cooling</v>
          </cell>
          <cell r="K36">
            <v>0</v>
          </cell>
        </row>
        <row r="37">
          <cell r="B37" t="str">
            <v>Economizer-Retro</v>
          </cell>
          <cell r="C37" t="str">
            <v>COM-Economizer-7P_v1.xlsm</v>
          </cell>
          <cell r="F37" t="str">
            <v>Economizer maintenance and repair</v>
          </cell>
          <cell r="H37">
            <v>26.426181974293137</v>
          </cell>
          <cell r="K37">
            <v>5.9129303419382238</v>
          </cell>
        </row>
        <row r="38">
          <cell r="B38" t="str">
            <v>Demand Control Ventilation-New</v>
          </cell>
          <cell r="F38" t="str">
            <v>Demand Control Ventilation</v>
          </cell>
          <cell r="K38">
            <v>3.7806867212698152</v>
          </cell>
          <cell r="O38" t="str">
            <v>ks</v>
          </cell>
        </row>
        <row r="39">
          <cell r="B39" t="str">
            <v>Demand Control Ventilation-NR</v>
          </cell>
          <cell r="F39" t="str">
            <v>Demand Control Ventilation</v>
          </cell>
          <cell r="K39">
            <v>3.1208141189685712</v>
          </cell>
          <cell r="O39" t="str">
            <v>ks</v>
          </cell>
        </row>
        <row r="40">
          <cell r="B40" t="str">
            <v>Demand Control Ventilation-Retro</v>
          </cell>
          <cell r="C40" t="str">
            <v>Com-DCV-7P_V3.xlsm</v>
          </cell>
          <cell r="F40" t="str">
            <v>Demand Control Ventilation</v>
          </cell>
          <cell r="H40">
            <v>21.228186154993367</v>
          </cell>
          <cell r="I40">
            <v>0</v>
          </cell>
          <cell r="K40">
            <v>18.586994736156402</v>
          </cell>
          <cell r="O40" t="str">
            <v>ks</v>
          </cell>
        </row>
        <row r="41">
          <cell r="B41" t="str">
            <v>Premium Fume Hood-NR</v>
          </cell>
          <cell r="C41" t="str">
            <v>COM-FumeHood-7P_V2.xlsm</v>
          </cell>
          <cell r="F41" t="str">
            <v>Premium Fume Hood</v>
          </cell>
          <cell r="H41">
            <v>3.8878892674922914</v>
          </cell>
          <cell r="I41">
            <v>0</v>
          </cell>
          <cell r="K41">
            <v>19.625784442962761</v>
          </cell>
          <cell r="O41" t="str">
            <v>ks</v>
          </cell>
        </row>
        <row r="42">
          <cell r="B42" t="str">
            <v>DCV Restaurant Hood-Retro</v>
          </cell>
          <cell r="C42" t="str">
            <v>COM-DCV-KitchenVent-7P_V2.xlsm</v>
          </cell>
          <cell r="F42" t="str">
            <v>DCV Restaurant Hood</v>
          </cell>
          <cell r="H42">
            <v>8.305543473680137</v>
          </cell>
          <cell r="K42">
            <v>5.2084283011879595</v>
          </cell>
          <cell r="O42" t="str">
            <v>ks</v>
          </cell>
        </row>
        <row r="43">
          <cell r="B43" t="str">
            <v>DCV Parking Garage-Retro</v>
          </cell>
          <cell r="C43" t="str">
            <v>COM-DCV-Garage-7P_V3.xlsm</v>
          </cell>
          <cell r="F43" t="str">
            <v>DCV Parking Garage</v>
          </cell>
          <cell r="H43">
            <v>12.888276850646843</v>
          </cell>
          <cell r="K43">
            <v>0</v>
          </cell>
          <cell r="O43" t="str">
            <v>ks</v>
          </cell>
        </row>
        <row r="44">
          <cell r="B44" t="str">
            <v>Weatherization - School-Retro</v>
          </cell>
          <cell r="F44" t="str">
            <v>Weatherization - School</v>
          </cell>
          <cell r="K44" t="str">
            <v/>
          </cell>
        </row>
        <row r="45">
          <cell r="B45" t="str">
            <v>Energy Recovery Ventilator-NR</v>
          </cell>
          <cell r="C45" t="str">
            <v>dropped for 7p - too expensive</v>
          </cell>
          <cell r="F45" t="str">
            <v>Heat Recovery Ventilation</v>
          </cell>
          <cell r="K45" t="str">
            <v/>
          </cell>
        </row>
        <row r="46">
          <cell r="B46" t="str">
            <v>AC Heat Recovery for Water Heating-NR</v>
          </cell>
          <cell r="C46" t="str">
            <v>dropped for 7p</v>
          </cell>
          <cell r="F46" t="str">
            <v>AC Heat Recovery for Water Heating</v>
          </cell>
          <cell r="K46" t="str">
            <v/>
          </cell>
        </row>
        <row r="47">
          <cell r="B47" t="str">
            <v>Room Occupancy Sensors in Lodging-Retro</v>
          </cell>
          <cell r="C47" t="str">
            <v>dropped for 7p</v>
          </cell>
          <cell r="F47" t="str">
            <v>Room Occupancy Sensors in Lodging</v>
          </cell>
          <cell r="K47" t="str">
            <v/>
          </cell>
        </row>
        <row r="48">
          <cell r="B48" t="str">
            <v>Chiller - chilled water retrofit-Retro</v>
          </cell>
          <cell r="C48" t="str">
            <v>dropped for 7p - no data</v>
          </cell>
          <cell r="F48" t="str">
            <v>Chiller - chilled water retrofit</v>
          </cell>
          <cell r="K48" t="str">
            <v/>
          </cell>
        </row>
        <row r="49">
          <cell r="B49" t="str">
            <v>Chiller - equip retrofits-Retro</v>
          </cell>
          <cell r="C49" t="str">
            <v>dropped for 7p - no data</v>
          </cell>
          <cell r="F49" t="str">
            <v>Chiller - equip retrofits</v>
          </cell>
          <cell r="K49" t="str">
            <v/>
          </cell>
        </row>
        <row r="50">
          <cell r="B50" t="str">
            <v>Pool Blankets-Retro</v>
          </cell>
          <cell r="C50" t="str">
            <v>dropped for 7p</v>
          </cell>
          <cell r="F50" t="str">
            <v>Pool Blankets</v>
          </cell>
          <cell r="K50" t="str">
            <v/>
          </cell>
        </row>
        <row r="51">
          <cell r="B51" t="str">
            <v>Web-Enabled Thermostats-Retro</v>
          </cell>
          <cell r="C51" t="str">
            <v>dropped for 7p</v>
          </cell>
          <cell r="F51" t="str">
            <v>Web-Enabled Thermostats</v>
          </cell>
          <cell r="K51" t="str">
            <v/>
          </cell>
        </row>
        <row r="52">
          <cell r="B52" t="str">
            <v>Garage CO2 ventilation-Retro</v>
          </cell>
          <cell r="C52" t="str">
            <v>see com-dcv-garage</v>
          </cell>
          <cell r="F52" t="str">
            <v>Garage CO2 ventilation</v>
          </cell>
          <cell r="K52" t="str">
            <v/>
          </cell>
          <cell r="O52" t="str">
            <v>ks</v>
          </cell>
        </row>
        <row r="53">
          <cell r="B53" t="str">
            <v>Circ Pump ECM and drive-Retro</v>
          </cell>
          <cell r="F53" t="str">
            <v>Circ Pump ECM and drive</v>
          </cell>
          <cell r="K53" t="str">
            <v/>
          </cell>
        </row>
        <row r="54">
          <cell r="B54" t="str">
            <v>VRF-New</v>
          </cell>
          <cell r="C54" t="str">
            <v>COM-VRF-7P_V5.xlsm</v>
          </cell>
          <cell r="F54" t="str">
            <v>Variable Refrigerant Flow</v>
          </cell>
          <cell r="H54">
            <v>61.089028709904269</v>
          </cell>
          <cell r="I54">
            <v>61.089028709904269</v>
          </cell>
          <cell r="K54" t="str">
            <v/>
          </cell>
          <cell r="O54" t="str">
            <v>ks</v>
          </cell>
        </row>
        <row r="55">
          <cell r="B55" t="str">
            <v>VRF-Retro</v>
          </cell>
          <cell r="C55" t="str">
            <v>COM-VRF-7P_V5.xlsm</v>
          </cell>
          <cell r="F55" t="str">
            <v>Variable Refrigerant Flow</v>
          </cell>
          <cell r="H55">
            <v>31.395155521232557</v>
          </cell>
          <cell r="K55" t="str">
            <v/>
          </cell>
          <cell r="O55" t="str">
            <v>ks</v>
          </cell>
        </row>
        <row r="56">
          <cell r="B56" t="str">
            <v>Evaporator Roof Top HVAC-Retro</v>
          </cell>
          <cell r="C56" t="str">
            <v>dropped for 7p</v>
          </cell>
          <cell r="F56" t="str">
            <v>Evaporator Roof Top HVAC</v>
          </cell>
          <cell r="K56" t="str">
            <v/>
          </cell>
        </row>
        <row r="57">
          <cell r="B57" t="str">
            <v>Secondary Glazing Systems-Retro</v>
          </cell>
          <cell r="C57" t="str">
            <v>Com-WindowSGS-7P_V4.xlsx</v>
          </cell>
          <cell r="F57" t="str">
            <v>Secondary Glazing Systems</v>
          </cell>
          <cell r="G57">
            <v>42071</v>
          </cell>
          <cell r="H57">
            <v>40.390797895321441</v>
          </cell>
          <cell r="K57" t="str">
            <v/>
          </cell>
          <cell r="O57" t="str">
            <v>cg</v>
          </cell>
          <cell r="R57">
            <v>42069</v>
          </cell>
          <cell r="T57">
            <v>42069</v>
          </cell>
        </row>
        <row r="58">
          <cell r="B58" t="str">
            <v>LPD Package-New</v>
          </cell>
          <cell r="C58" t="str">
            <v>Com-LightingInterior-7P_v36.xlsx</v>
          </cell>
          <cell r="F58" t="str">
            <v>Lighting Power Density</v>
          </cell>
          <cell r="G58">
            <v>42071</v>
          </cell>
          <cell r="H58">
            <v>77.181342695273457</v>
          </cell>
          <cell r="I58">
            <v>77.181342695273457</v>
          </cell>
          <cell r="K58">
            <v>43.425816906114818</v>
          </cell>
          <cell r="O58" t="str">
            <v>cg</v>
          </cell>
          <cell r="P58">
            <v>42070</v>
          </cell>
          <cell r="Q58">
            <v>42070</v>
          </cell>
          <cell r="R58">
            <v>42069</v>
          </cell>
          <cell r="T58">
            <v>42069</v>
          </cell>
          <cell r="U58">
            <v>42070</v>
          </cell>
        </row>
        <row r="59">
          <cell r="B59" t="str">
            <v>LPD Package-NR</v>
          </cell>
          <cell r="C59" t="str">
            <v>Com-LightingInterior-7P_v36.xlsx</v>
          </cell>
          <cell r="F59" t="str">
            <v>Lighting Power Density</v>
          </cell>
          <cell r="G59">
            <v>42071</v>
          </cell>
          <cell r="H59">
            <v>209.62341372597962</v>
          </cell>
          <cell r="K59">
            <v>288.64083212829757</v>
          </cell>
          <cell r="O59" t="str">
            <v>cg</v>
          </cell>
          <cell r="P59">
            <v>42070</v>
          </cell>
          <cell r="Q59">
            <v>42070</v>
          </cell>
          <cell r="R59">
            <v>42069</v>
          </cell>
          <cell r="T59">
            <v>42069</v>
          </cell>
          <cell r="U59">
            <v>42070</v>
          </cell>
        </row>
        <row r="60">
          <cell r="B60" t="str">
            <v>LPD Package-Retro</v>
          </cell>
          <cell r="C60" t="str">
            <v>Com-LightingInterior-7P_v36.xlsx</v>
          </cell>
          <cell r="F60" t="str">
            <v>Lighting Power Density</v>
          </cell>
          <cell r="G60">
            <v>42071</v>
          </cell>
          <cell r="H60">
            <v>108.93189922488979</v>
          </cell>
          <cell r="K60">
            <v>32.215584324387343</v>
          </cell>
          <cell r="O60" t="str">
            <v>cg</v>
          </cell>
          <cell r="P60">
            <v>42070</v>
          </cell>
          <cell r="Q60">
            <v>42070</v>
          </cell>
          <cell r="R60">
            <v>42069</v>
          </cell>
          <cell r="T60">
            <v>42069</v>
          </cell>
          <cell r="U60">
            <v>42070</v>
          </cell>
        </row>
        <row r="61">
          <cell r="B61" t="str">
            <v>Top Daylighting-New</v>
          </cell>
          <cell r="C61" t="str">
            <v>dropped for 7p - codes</v>
          </cell>
          <cell r="F61" t="str">
            <v>Daylighting with Skylights</v>
          </cell>
          <cell r="K61">
            <v>17.425003592262602</v>
          </cell>
          <cell r="O61" t="str">
            <v>cg</v>
          </cell>
          <cell r="R61">
            <v>42069</v>
          </cell>
          <cell r="T61">
            <v>42069</v>
          </cell>
        </row>
        <row r="62">
          <cell r="B62" t="str">
            <v>Perimeter Daylighting Controls Advanced-New</v>
          </cell>
          <cell r="C62" t="str">
            <v>dropped for 7p - codes</v>
          </cell>
          <cell r="F62" t="str">
            <v>Daylighting with Windows</v>
          </cell>
          <cell r="K62">
            <v>3.1006916194307825</v>
          </cell>
          <cell r="O62" t="str">
            <v>cg</v>
          </cell>
          <cell r="R62">
            <v>42069</v>
          </cell>
          <cell r="T62">
            <v>42069</v>
          </cell>
        </row>
        <row r="63">
          <cell r="B63" t="str">
            <v>Perimeter Daylighting Controls Advanced-NR</v>
          </cell>
          <cell r="F63" t="str">
            <v>Daylighting with Windows</v>
          </cell>
          <cell r="K63">
            <v>11.866846651298719</v>
          </cell>
          <cell r="O63" t="str">
            <v>cg</v>
          </cell>
          <cell r="R63">
            <v>42069</v>
          </cell>
          <cell r="T63">
            <v>42069</v>
          </cell>
        </row>
        <row r="64">
          <cell r="B64" t="str">
            <v>Lighting Controls Interior-New</v>
          </cell>
          <cell r="C64" t="str">
            <v>Com-InteriorLightingControls-7P_V5.xlsx</v>
          </cell>
          <cell r="F64" t="str">
            <v>Lighting Controls Interior</v>
          </cell>
          <cell r="G64">
            <v>42071</v>
          </cell>
          <cell r="H64">
            <v>10.950320424220106</v>
          </cell>
          <cell r="I64">
            <v>10.950320424220106</v>
          </cell>
          <cell r="K64">
            <v>5.4534720066331879</v>
          </cell>
          <cell r="O64" t="str">
            <v>cg</v>
          </cell>
          <cell r="R64">
            <v>42069</v>
          </cell>
          <cell r="T64">
            <v>42069</v>
          </cell>
        </row>
        <row r="65">
          <cell r="B65" t="str">
            <v>Lighting Controls Interior-NR</v>
          </cell>
          <cell r="C65" t="str">
            <v>Com-InteriorLightingControls-7P_V5.xlsx</v>
          </cell>
          <cell r="F65" t="str">
            <v>Lighting Controls Interior</v>
          </cell>
          <cell r="G65">
            <v>42071</v>
          </cell>
          <cell r="H65">
            <v>26.31391009160577</v>
          </cell>
          <cell r="K65">
            <v>53.550862716639848</v>
          </cell>
          <cell r="O65" t="str">
            <v>cg</v>
          </cell>
          <cell r="R65">
            <v>42069</v>
          </cell>
          <cell r="T65">
            <v>42069</v>
          </cell>
        </row>
        <row r="66">
          <cell r="B66" t="str">
            <v>Exterior Building Lighting-New</v>
          </cell>
          <cell r="C66" t="str">
            <v>Com-ExteriorLighting-7P_V13.xlsx</v>
          </cell>
          <cell r="F66" t="str">
            <v>Exterior Building Lighting</v>
          </cell>
          <cell r="G66">
            <v>42070</v>
          </cell>
          <cell r="H66">
            <v>18.695722892998404</v>
          </cell>
          <cell r="I66">
            <v>18.695722892998404</v>
          </cell>
          <cell r="K66">
            <v>23.218243762601482</v>
          </cell>
          <cell r="O66" t="str">
            <v>cg</v>
          </cell>
          <cell r="P66">
            <v>42069</v>
          </cell>
          <cell r="Q66">
            <v>42069</v>
          </cell>
          <cell r="R66">
            <v>42069</v>
          </cell>
          <cell r="T66">
            <v>42069</v>
          </cell>
          <cell r="U66">
            <v>42069</v>
          </cell>
        </row>
        <row r="67">
          <cell r="B67" t="str">
            <v>Exterior Building Lighting-NR</v>
          </cell>
          <cell r="C67" t="str">
            <v>Com-ExteriorLighting-7P_V13.xlsx</v>
          </cell>
          <cell r="F67" t="str">
            <v>Exterior Building Lighting</v>
          </cell>
          <cell r="G67">
            <v>42070</v>
          </cell>
          <cell r="H67">
            <v>123.72449000056638</v>
          </cell>
          <cell r="K67">
            <v>65.152385048123932</v>
          </cell>
          <cell r="O67" t="str">
            <v>cg</v>
          </cell>
          <cell r="P67">
            <v>42069</v>
          </cell>
          <cell r="Q67">
            <v>42069</v>
          </cell>
          <cell r="R67">
            <v>42069</v>
          </cell>
          <cell r="T67">
            <v>42069</v>
          </cell>
          <cell r="U67">
            <v>42069</v>
          </cell>
        </row>
        <row r="68">
          <cell r="B68" t="str">
            <v>Street and Roadway Lighting-New</v>
          </cell>
          <cell r="C68" t="str">
            <v>Com-Streetlight-7P_V9.xlsx</v>
          </cell>
          <cell r="F68" t="str">
            <v>Street and Roadway Lighting</v>
          </cell>
          <cell r="G68">
            <v>42070</v>
          </cell>
          <cell r="H68">
            <v>6.6186035002887733</v>
          </cell>
          <cell r="K68">
            <v>8.0478163439427366</v>
          </cell>
          <cell r="O68" t="str">
            <v>cg</v>
          </cell>
          <cell r="P68">
            <v>42069</v>
          </cell>
          <cell r="Q68">
            <v>42069</v>
          </cell>
          <cell r="R68">
            <v>42069</v>
          </cell>
          <cell r="T68">
            <v>42069</v>
          </cell>
          <cell r="U68">
            <v>42069</v>
          </cell>
        </row>
        <row r="69">
          <cell r="B69" t="str">
            <v>Street and Roadway Lighting-NR</v>
          </cell>
          <cell r="C69" t="str">
            <v>Com-Streetlight-7P_V9.xlsx</v>
          </cell>
          <cell r="F69" t="str">
            <v>Street and Roadway Lighting</v>
          </cell>
          <cell r="G69">
            <v>42070</v>
          </cell>
          <cell r="H69">
            <v>54.214701088024171</v>
          </cell>
          <cell r="K69">
            <v>35.768242090251178</v>
          </cell>
          <cell r="O69" t="str">
            <v>cg</v>
          </cell>
          <cell r="P69">
            <v>42069</v>
          </cell>
          <cell r="Q69">
            <v>42069</v>
          </cell>
          <cell r="R69">
            <v>42069</v>
          </cell>
          <cell r="T69">
            <v>42069</v>
          </cell>
          <cell r="U69">
            <v>42069</v>
          </cell>
        </row>
        <row r="70">
          <cell r="B70" t="str">
            <v>Parking Lighting-New</v>
          </cell>
          <cell r="C70" t="str">
            <v>Com-ParkingGarageLighting-7P_v6.xlsx</v>
          </cell>
          <cell r="F70" t="str">
            <v>Parking Lighting</v>
          </cell>
          <cell r="I70">
            <v>0</v>
          </cell>
          <cell r="K70">
            <v>8.3762581743454216</v>
          </cell>
          <cell r="O70" t="str">
            <v>cg</v>
          </cell>
          <cell r="R70">
            <v>42069</v>
          </cell>
          <cell r="T70">
            <v>42069</v>
          </cell>
        </row>
        <row r="71">
          <cell r="B71" t="str">
            <v>Parking Lighting-NR</v>
          </cell>
          <cell r="C71" t="str">
            <v>Com-ParkingGarageLighting-7P_v6.xlsx</v>
          </cell>
          <cell r="F71" t="str">
            <v>Parking Lighting</v>
          </cell>
          <cell r="G71">
            <v>42081</v>
          </cell>
          <cell r="H71">
            <v>8.4133728390346398</v>
          </cell>
          <cell r="K71">
            <v>45.816647060114327</v>
          </cell>
          <cell r="O71" t="str">
            <v>cg</v>
          </cell>
          <cell r="R71">
            <v>42069</v>
          </cell>
          <cell r="T71">
            <v>42069</v>
          </cell>
        </row>
        <row r="72">
          <cell r="B72" t="str">
            <v>Bi-Level Stairwell Lighting-NR</v>
          </cell>
          <cell r="C72" t="str">
            <v>Com-Bi-Level Stairwell-7P_V2.xlsx</v>
          </cell>
          <cell r="F72" t="str">
            <v>Bi-Level Stairwell</v>
          </cell>
          <cell r="G72">
            <v>42081</v>
          </cell>
          <cell r="H72">
            <v>11.858348727423326</v>
          </cell>
          <cell r="K72" t="str">
            <v/>
          </cell>
          <cell r="O72" t="str">
            <v>cg</v>
          </cell>
          <cell r="R72">
            <v>42069</v>
          </cell>
          <cell r="T72">
            <v>42069</v>
          </cell>
        </row>
        <row r="73">
          <cell r="B73" t="str">
            <v>Low Power LF Lamps-NR</v>
          </cell>
          <cell r="C73" t="str">
            <v>Com-HPLowPowerGSFL-7P_V5.xlsx</v>
          </cell>
          <cell r="F73" t="str">
            <v>High Perf Low Power Fluorescent Lamp PPA</v>
          </cell>
          <cell r="G73">
            <v>42057</v>
          </cell>
          <cell r="H73">
            <v>40.479721787784023</v>
          </cell>
          <cell r="O73" t="str">
            <v>cg</v>
          </cell>
          <cell r="P73">
            <v>42070</v>
          </cell>
          <cell r="Q73">
            <v>42070</v>
          </cell>
          <cell r="R73">
            <v>42069</v>
          </cell>
          <cell r="T73">
            <v>42069</v>
          </cell>
          <cell r="U73">
            <v>42070</v>
          </cell>
        </row>
        <row r="74">
          <cell r="B74" t="str">
            <v>LEC Exit Sign-New</v>
          </cell>
          <cell r="C74" t="str">
            <v>Com-ExitSign-7P_V2.xlsx</v>
          </cell>
          <cell r="F74" t="str">
            <v xml:space="preserve">LEC Exit Sign </v>
          </cell>
          <cell r="G74">
            <v>42086</v>
          </cell>
          <cell r="H74">
            <v>3.3822770456856448</v>
          </cell>
        </row>
        <row r="75">
          <cell r="B75" t="str">
            <v>LEC Exit Sign-NR</v>
          </cell>
          <cell r="C75" t="str">
            <v>Com-ExitSign-7P_V2.xlsx</v>
          </cell>
          <cell r="F75" t="str">
            <v xml:space="preserve">LEC Exit Sign </v>
          </cell>
          <cell r="G75">
            <v>42086</v>
          </cell>
          <cell r="H75">
            <v>15.949208540122836</v>
          </cell>
        </row>
        <row r="76">
          <cell r="B76" t="str">
            <v>ECM-VAV-New</v>
          </cell>
          <cell r="C76" t="str">
            <v>COM-ECM-VAV-7P_V3.xlsm</v>
          </cell>
          <cell r="F76" t="str">
            <v>ECM Motors on Variable Air Volume Boxes</v>
          </cell>
          <cell r="H76">
            <v>6.3907640383945719</v>
          </cell>
          <cell r="I76">
            <v>6.3907640383945719</v>
          </cell>
          <cell r="K76">
            <v>2.5095329434297415</v>
          </cell>
          <cell r="O76" t="str">
            <v>ks</v>
          </cell>
        </row>
        <row r="77">
          <cell r="B77" t="str">
            <v>ECM-VAV-NR</v>
          </cell>
          <cell r="C77" t="str">
            <v>COM-ECM-VAV-7P_V3.xlsm</v>
          </cell>
          <cell r="F77" t="str">
            <v>ECM Motors on Variable Air Volume Boxes</v>
          </cell>
          <cell r="H77">
            <v>27.229691418576945</v>
          </cell>
          <cell r="K77">
            <v>8.5068284449929461</v>
          </cell>
          <cell r="O77" t="str">
            <v>ks</v>
          </cell>
        </row>
        <row r="78">
          <cell r="B78" t="str">
            <v>Pool pumps-Retro</v>
          </cell>
          <cell r="C78" t="str">
            <v>dropped for 7p</v>
          </cell>
          <cell r="F78" t="str">
            <v>Pool pumps</v>
          </cell>
          <cell r="K78" t="str">
            <v/>
          </cell>
        </row>
        <row r="79">
          <cell r="B79" t="str">
            <v>MotorsRewind-New</v>
          </cell>
          <cell r="C79" t="str">
            <v>COM-MotorsRewind-7P_v2.xlsm</v>
          </cell>
          <cell r="F79" t="str">
            <v>Motors - Rewind</v>
          </cell>
          <cell r="H79">
            <v>0.59897056594621811</v>
          </cell>
          <cell r="I79">
            <v>0.59897056594621811</v>
          </cell>
          <cell r="K79" t="str">
            <v/>
          </cell>
          <cell r="O79" t="str">
            <v>ks</v>
          </cell>
        </row>
        <row r="80">
          <cell r="B80" t="str">
            <v>MotorsRewind-NR</v>
          </cell>
          <cell r="C80" t="str">
            <v>COM-MotorsRewind-7P_v2.xlsm</v>
          </cell>
          <cell r="F80" t="str">
            <v>Motors - Rewind</v>
          </cell>
          <cell r="H80">
            <v>2.6079890407215234</v>
          </cell>
          <cell r="K80" t="str">
            <v/>
          </cell>
          <cell r="O80" t="str">
            <v>ks</v>
          </cell>
        </row>
        <row r="81">
          <cell r="B81" t="str">
            <v>Municipal Sewage Treatment-Retro</v>
          </cell>
          <cell r="C81" t="str">
            <v>COM-Wastewater-7P_V5.xlsm</v>
          </cell>
          <cell r="D81" t="str">
            <v>SC_Retro</v>
          </cell>
          <cell r="E81" t="str">
            <v>Retro</v>
          </cell>
          <cell r="F81" t="str">
            <v>Municipal Sewage Treatment</v>
          </cell>
          <cell r="H81">
            <v>35.292674678530631</v>
          </cell>
          <cell r="K81">
            <v>35.639494471243012</v>
          </cell>
          <cell r="O81" t="str">
            <v>ks</v>
          </cell>
        </row>
        <row r="82">
          <cell r="B82" t="str">
            <v>Municipal Water Supply-Retro</v>
          </cell>
          <cell r="C82" t="str">
            <v>COM-WaterSupply-7P_V5.xlsm</v>
          </cell>
          <cell r="D82" t="str">
            <v>SC_Retro</v>
          </cell>
          <cell r="E82" t="str">
            <v>Retro</v>
          </cell>
          <cell r="F82" t="str">
            <v>Municipal Water Supply</v>
          </cell>
          <cell r="H82">
            <v>14.042252983626129</v>
          </cell>
          <cell r="K82">
            <v>13.786942026010605</v>
          </cell>
          <cell r="O82" t="str">
            <v>ks</v>
          </cell>
        </row>
        <row r="83">
          <cell r="B83" t="str">
            <v>Engine Generator Block Heaters-Retro</v>
          </cell>
          <cell r="C83" t="str">
            <v>dropped for 7p</v>
          </cell>
          <cell r="F83" t="str">
            <v>Engine Generator Block Heaters</v>
          </cell>
          <cell r="K83" t="str">
            <v/>
          </cell>
        </row>
        <row r="84">
          <cell r="B84" t="str">
            <v>Grocery Refrigeration Bundle-Retro</v>
          </cell>
          <cell r="C84" t="str">
            <v>Com-Grocery-7P_V6.xlsx</v>
          </cell>
          <cell r="F84" t="str">
            <v>Grocery Refrigeration Bundle</v>
          </cell>
          <cell r="G84">
            <v>42081</v>
          </cell>
          <cell r="H84">
            <v>62.969803539181981</v>
          </cell>
          <cell r="K84">
            <v>85.641041401934004</v>
          </cell>
          <cell r="O84" t="str">
            <v>cg</v>
          </cell>
          <cell r="R84">
            <v>42069</v>
          </cell>
          <cell r="T84">
            <v>42069</v>
          </cell>
        </row>
        <row r="85">
          <cell r="B85" t="str">
            <v>Packaged Refrigeration Equipment-New</v>
          </cell>
          <cell r="C85" t="str">
            <v>dropped for 7p - stds</v>
          </cell>
          <cell r="F85" t="str">
            <v>Packaged Refrigeration Equipment</v>
          </cell>
          <cell r="K85">
            <v>49.431909921506794</v>
          </cell>
        </row>
        <row r="86">
          <cell r="B86" t="str">
            <v>Appliances - Freezers-NR</v>
          </cell>
          <cell r="F86" t="str">
            <v>Appliances - Freezers</v>
          </cell>
          <cell r="K86" t="str">
            <v/>
          </cell>
        </row>
        <row r="87">
          <cell r="B87" t="str">
            <v>Appliances - Refrigerators-NR</v>
          </cell>
          <cell r="F87" t="str">
            <v>Appliances - Refrigerators</v>
          </cell>
          <cell r="K87" t="str">
            <v/>
          </cell>
        </row>
        <row r="88">
          <cell r="B88" t="str">
            <v>Water Cooler Controls-NR</v>
          </cell>
          <cell r="C88" t="str">
            <v>Com-WaterCooler-7P_V4.xlsx</v>
          </cell>
          <cell r="F88" t="str">
            <v>Water Cooler Controls</v>
          </cell>
          <cell r="G88">
            <v>42081</v>
          </cell>
          <cell r="H88">
            <v>13.180394293600866</v>
          </cell>
          <cell r="K88" t="str">
            <v/>
          </cell>
          <cell r="O88" t="str">
            <v>cg</v>
          </cell>
          <cell r="R88">
            <v>42069</v>
          </cell>
          <cell r="T88">
            <v>42069</v>
          </cell>
        </row>
        <row r="89">
          <cell r="B89" t="str">
            <v>WHTanks-New</v>
          </cell>
          <cell r="C89" t="str">
            <v>COM-WHTanks-7p_v5.xlsm</v>
          </cell>
          <cell r="F89" t="str">
            <v>DHW - Efficient Tanks</v>
          </cell>
          <cell r="H89">
            <v>0.49370461821151984</v>
          </cell>
          <cell r="I89">
            <v>0.49370461821151984</v>
          </cell>
          <cell r="K89">
            <v>0</v>
          </cell>
          <cell r="O89" t="str">
            <v>ks</v>
          </cell>
        </row>
        <row r="90">
          <cell r="B90" t="str">
            <v>WHTanks-NR</v>
          </cell>
          <cell r="C90" t="str">
            <v>COM-WHTanks-7p_v5.xlsm</v>
          </cell>
          <cell r="F90" t="str">
            <v>DHW - Efficient Tanks</v>
          </cell>
          <cell r="H90">
            <v>2.0446577325813005</v>
          </cell>
          <cell r="K90" t="str">
            <v/>
          </cell>
          <cell r="O90" t="str">
            <v>ks</v>
          </cell>
        </row>
        <row r="91">
          <cell r="B91" t="str">
            <v>Appliances - Clothes Washers-NR</v>
          </cell>
          <cell r="F91" t="str">
            <v>Appliances - Clothes Washers</v>
          </cell>
          <cell r="K91" t="str">
            <v/>
          </cell>
        </row>
        <row r="92">
          <cell r="B92" t="str">
            <v>Showerheads-Retro</v>
          </cell>
          <cell r="C92" t="str">
            <v>COM-Showerhead-7P_v3.xlsm</v>
          </cell>
          <cell r="F92" t="str">
            <v>DHW - Showerheads</v>
          </cell>
          <cell r="H92">
            <v>3.7216771353503777</v>
          </cell>
          <cell r="K92" t="str">
            <v/>
          </cell>
          <cell r="O92" t="str">
            <v>ks</v>
          </cell>
        </row>
        <row r="93">
          <cell r="B93" t="str">
            <v>Water Heating - GFHX-New</v>
          </cell>
          <cell r="C93" t="str">
            <v>dropped for 7p</v>
          </cell>
          <cell r="F93" t="str">
            <v>Water Heating - GFHX</v>
          </cell>
          <cell r="K93" t="str">
            <v/>
          </cell>
        </row>
        <row r="94">
          <cell r="B94" t="str">
            <v>Demand Control Circulating system DHW-Retro</v>
          </cell>
          <cell r="C94" t="str">
            <v>dropped for 7p</v>
          </cell>
          <cell r="F94" t="str">
            <v>Demand Control Circulating system DHW</v>
          </cell>
          <cell r="K94" t="str">
            <v/>
          </cell>
        </row>
        <row r="95">
          <cell r="B95" t="str">
            <v>Central HPWH MF-Retro</v>
          </cell>
          <cell r="F95" t="str">
            <v>Central HPWH MF</v>
          </cell>
          <cell r="K95" t="str">
            <v/>
          </cell>
        </row>
        <row r="96">
          <cell r="B96" t="str">
            <v>Ultra Low Energy Building-New</v>
          </cell>
          <cell r="F96" t="str">
            <v>Ultra Low Energy Building</v>
          </cell>
          <cell r="K96">
            <v>57.012696990717721</v>
          </cell>
          <cell r="O96" t="str">
            <v>cg</v>
          </cell>
          <cell r="R96">
            <v>42069</v>
          </cell>
          <cell r="T96">
            <v>42069</v>
          </cell>
        </row>
        <row r="99">
          <cell r="B99" t="str">
            <v>From 6P not in 7P</v>
          </cell>
        </row>
        <row r="100">
          <cell r="B100" t="str">
            <v>Signage-New</v>
          </cell>
          <cell r="C100" t="str">
            <v>dropped for 7p</v>
          </cell>
          <cell r="K100">
            <v>1.1088142099641565</v>
          </cell>
        </row>
        <row r="101">
          <cell r="B101" t="str">
            <v>Signage-NR</v>
          </cell>
          <cell r="C101" t="str">
            <v>dropped for 7p</v>
          </cell>
          <cell r="K101">
            <v>5.6760557940938234</v>
          </cell>
        </row>
        <row r="102">
          <cell r="B102" t="str">
            <v>Exit Signs-NR</v>
          </cell>
          <cell r="C102" t="str">
            <v>dropped for 7p</v>
          </cell>
          <cell r="H102">
            <v>741</v>
          </cell>
          <cell r="K102">
            <v>4.88794421832577</v>
          </cell>
        </row>
        <row r="103">
          <cell r="B103" t="str">
            <v>Roof Insulation-NR</v>
          </cell>
          <cell r="C103" t="str">
            <v>dropped for 7p</v>
          </cell>
          <cell r="K103">
            <v>24.79389803241914</v>
          </cell>
        </row>
        <row r="104">
          <cell r="B104" t="str">
            <v>Package Roof Top Optimization and Repair-New</v>
          </cell>
          <cell r="C104" t="str">
            <v>See Economizer Measure</v>
          </cell>
          <cell r="K104">
            <v>4.3297471414332787</v>
          </cell>
        </row>
        <row r="105">
          <cell r="B105" t="str">
            <v>Package Roof Top Optimization and Repair-NR</v>
          </cell>
          <cell r="C105" t="str">
            <v>See Economizer Measure</v>
          </cell>
          <cell r="K105">
            <v>8.0798753943758364</v>
          </cell>
        </row>
        <row r="106">
          <cell r="B106" t="str">
            <v>Package Roof Top Optimization and Repair-Retro</v>
          </cell>
          <cell r="C106" t="str">
            <v>See Economizer Measure</v>
          </cell>
          <cell r="K106">
            <v>13.993833635474468</v>
          </cell>
        </row>
        <row r="107">
          <cell r="B107" t="str">
            <v>Computer Servers and IT-Retro</v>
          </cell>
          <cell r="C107" t="str">
            <v>See data centers</v>
          </cell>
        </row>
        <row r="108">
          <cell r="B108" t="str">
            <v>Low Pressure Distribution Complex HVAC-New</v>
          </cell>
          <cell r="F108" t="str">
            <v>Low Pressure Distribution Complex HVAC</v>
          </cell>
        </row>
        <row r="109">
          <cell r="B109" t="str">
            <v>Premium HVAC Equipment-New</v>
          </cell>
          <cell r="C109" t="str">
            <v>dropped for 7p Stds</v>
          </cell>
        </row>
        <row r="110">
          <cell r="B110" t="str">
            <v>Premium HVAC Equipment-NR</v>
          </cell>
          <cell r="C110" t="str">
            <v>dropped for 7p Stds</v>
          </cell>
        </row>
        <row r="111">
          <cell r="B111" t="str">
            <v>Considered by not included in 7P</v>
          </cell>
        </row>
        <row r="112">
          <cell r="B112" t="str">
            <v>Energy Recovery Ventilator-NR</v>
          </cell>
          <cell r="C112" t="str">
            <v>dropped for 7p - too expensive</v>
          </cell>
        </row>
        <row r="113">
          <cell r="B113" t="str">
            <v>AC Heat Recovery for Water Heating-NR</v>
          </cell>
          <cell r="C113" t="str">
            <v>dropped for 7p</v>
          </cell>
        </row>
        <row r="114">
          <cell r="B114" t="str">
            <v>Room Occupancy Sensors in Lodging-Retro</v>
          </cell>
          <cell r="C114" t="str">
            <v>dropped for 7p</v>
          </cell>
          <cell r="D114" t="str">
            <v>dropped for 7p</v>
          </cell>
          <cell r="E114" t="str">
            <v>dropped for 7p</v>
          </cell>
          <cell r="F114" t="str">
            <v>dropped for 7p</v>
          </cell>
        </row>
        <row r="115">
          <cell r="B115" t="str">
            <v>Commercial Clothes Washers-New</v>
          </cell>
          <cell r="C115" t="str">
            <v>dropped for 7p</v>
          </cell>
          <cell r="D115" t="str">
            <v>dropped for 7p</v>
          </cell>
          <cell r="E115" t="str">
            <v>dropped for 7p</v>
          </cell>
          <cell r="F115" t="str">
            <v>dropped for 7p</v>
          </cell>
        </row>
        <row r="116">
          <cell r="B116" t="str">
            <v>Switched Reluctance/Permanent Magnet Motors-Retro</v>
          </cell>
          <cell r="C116" t="str">
            <v>see ecm-vav - could be expanded to other applications</v>
          </cell>
          <cell r="F116" t="str">
            <v>Switched Reluctance/Permanent Magnet Motors</v>
          </cell>
          <cell r="L116" t="str">
            <v>power supplies</v>
          </cell>
        </row>
        <row r="117">
          <cell r="F117">
            <v>0</v>
          </cell>
          <cell r="L117" t="str">
            <v>Computers (in ICE)</v>
          </cell>
        </row>
        <row r="118">
          <cell r="L118" t="str">
            <v>Monitors (in ICE)</v>
          </cell>
        </row>
        <row r="119">
          <cell r="B119" t="str">
            <v>Glass-New</v>
          </cell>
          <cell r="C119" t="str">
            <v>dropped for 7p - codes</v>
          </cell>
          <cell r="F119" t="str">
            <v>Windows</v>
          </cell>
        </row>
        <row r="120">
          <cell r="B120" t="str">
            <v>Glass-NR</v>
          </cell>
          <cell r="C120" t="str">
            <v>dropped for 7p - codes</v>
          </cell>
          <cell r="F120" t="str">
            <v>Windows</v>
          </cell>
        </row>
        <row r="121">
          <cell r="B121" t="str">
            <v>Glass-Retro</v>
          </cell>
          <cell r="C121" t="str">
            <v>see secondary glazing</v>
          </cell>
          <cell r="F121" t="str">
            <v>Windows</v>
          </cell>
        </row>
      </sheetData>
      <sheetData sheetId="3">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v>0.01</v>
          </cell>
          <cell r="D12">
            <v>0.01</v>
          </cell>
          <cell r="E12">
            <v>0.01</v>
          </cell>
          <cell r="F12">
            <v>0.01</v>
          </cell>
          <cell r="G12">
            <v>0.01</v>
          </cell>
          <cell r="H12">
            <v>0.01</v>
          </cell>
          <cell r="I12">
            <v>0.01</v>
          </cell>
          <cell r="J12">
            <v>0.01</v>
          </cell>
          <cell r="K12">
            <v>0.01</v>
          </cell>
          <cell r="L12">
            <v>0.01</v>
          </cell>
          <cell r="M12">
            <v>0.01</v>
          </cell>
          <cell r="N12">
            <v>0.01</v>
          </cell>
          <cell r="O12">
            <v>0.01</v>
          </cell>
          <cell r="P12">
            <v>0.01</v>
          </cell>
          <cell r="Q12">
            <v>0.01</v>
          </cell>
          <cell r="R12">
            <v>0.01</v>
          </cell>
          <cell r="S12">
            <v>0.01</v>
          </cell>
          <cell r="T12">
            <v>0.01</v>
          </cell>
          <cell r="X12">
            <v>0.01</v>
          </cell>
        </row>
        <row r="13">
          <cell r="B13" t="str">
            <v>Compressed Air-NR</v>
          </cell>
          <cell r="C13">
            <v>9.9000000000000008E-3</v>
          </cell>
          <cell r="D13">
            <v>9.9000000000000008E-3</v>
          </cell>
          <cell r="E13">
            <v>9.9000000000000008E-3</v>
          </cell>
          <cell r="F13">
            <v>9.9000000000000008E-3</v>
          </cell>
          <cell r="G13">
            <v>9.9000000000000008E-3</v>
          </cell>
          <cell r="H13">
            <v>9.9000000000000008E-3</v>
          </cell>
          <cell r="I13">
            <v>9.9000000000000008E-3</v>
          </cell>
          <cell r="J13">
            <v>9.9000000000000008E-3</v>
          </cell>
          <cell r="K13">
            <v>9.9000000000000008E-3</v>
          </cell>
          <cell r="L13">
            <v>9.9000000000000008E-3</v>
          </cell>
          <cell r="M13">
            <v>9.9000000000000008E-3</v>
          </cell>
          <cell r="N13">
            <v>9.9000000000000008E-3</v>
          </cell>
          <cell r="O13">
            <v>9.9000000000000008E-3</v>
          </cell>
          <cell r="P13">
            <v>9.9000000000000008E-3</v>
          </cell>
          <cell r="Q13">
            <v>9.9000000000000008E-3</v>
          </cell>
          <cell r="R13">
            <v>9.9000000000000008E-3</v>
          </cell>
          <cell r="S13">
            <v>9.9000000000000008E-3</v>
          </cell>
          <cell r="T13">
            <v>9.9000000000000008E-3</v>
          </cell>
          <cell r="X13">
            <v>0.01</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X14">
            <v>0</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9.9999999999999978E-2</v>
          </cell>
          <cell r="X15">
            <v>0</v>
          </cell>
        </row>
        <row r="16">
          <cell r="B16" t="str">
            <v>Smart Plug Power Strips-Retro</v>
          </cell>
          <cell r="C16">
            <v>0.01</v>
          </cell>
          <cell r="D16">
            <v>0.01</v>
          </cell>
          <cell r="E16">
            <v>0.01</v>
          </cell>
          <cell r="F16">
            <v>0.01</v>
          </cell>
          <cell r="G16">
            <v>0.01</v>
          </cell>
          <cell r="H16">
            <v>0.01</v>
          </cell>
          <cell r="I16">
            <v>0.01</v>
          </cell>
          <cell r="J16">
            <v>0.01</v>
          </cell>
          <cell r="K16">
            <v>0.01</v>
          </cell>
          <cell r="L16">
            <v>0.01</v>
          </cell>
          <cell r="M16">
            <v>0.01</v>
          </cell>
          <cell r="N16">
            <v>0.01</v>
          </cell>
          <cell r="O16">
            <v>0.01</v>
          </cell>
          <cell r="P16">
            <v>0.01</v>
          </cell>
          <cell r="Q16">
            <v>0.01</v>
          </cell>
          <cell r="R16">
            <v>0.01</v>
          </cell>
          <cell r="S16">
            <v>0.01</v>
          </cell>
          <cell r="T16">
            <v>0.01</v>
          </cell>
          <cell r="U16">
            <v>0.6</v>
          </cell>
          <cell r="X16">
            <v>0.01</v>
          </cell>
        </row>
        <row r="17">
          <cell r="B17" t="str">
            <v>Data Centers-NR</v>
          </cell>
          <cell r="C17">
            <v>0.01</v>
          </cell>
          <cell r="D17">
            <v>0.01</v>
          </cell>
          <cell r="E17">
            <v>0.01</v>
          </cell>
          <cell r="F17">
            <v>0.01</v>
          </cell>
          <cell r="G17">
            <v>0.01</v>
          </cell>
          <cell r="H17">
            <v>0.01</v>
          </cell>
          <cell r="I17">
            <v>0.01</v>
          </cell>
          <cell r="J17">
            <v>0.01</v>
          </cell>
          <cell r="K17">
            <v>0.01</v>
          </cell>
          <cell r="L17">
            <v>0.01</v>
          </cell>
          <cell r="M17">
            <v>0.01</v>
          </cell>
          <cell r="N17">
            <v>0.01</v>
          </cell>
          <cell r="O17">
            <v>0.01</v>
          </cell>
          <cell r="P17">
            <v>0.01</v>
          </cell>
          <cell r="Q17">
            <v>0.01</v>
          </cell>
          <cell r="R17">
            <v>0.01</v>
          </cell>
          <cell r="S17">
            <v>0.01</v>
          </cell>
          <cell r="T17">
            <v>0.01</v>
          </cell>
          <cell r="U17">
            <v>0.8</v>
          </cell>
          <cell r="X17">
            <v>0.01</v>
          </cell>
        </row>
        <row r="18">
          <cell r="B18" t="str">
            <v>Monitor-NR</v>
          </cell>
          <cell r="C18">
            <v>0.01</v>
          </cell>
          <cell r="D18">
            <v>0.01</v>
          </cell>
          <cell r="E18">
            <v>0.01</v>
          </cell>
          <cell r="F18">
            <v>0.01</v>
          </cell>
          <cell r="G18">
            <v>0.01</v>
          </cell>
          <cell r="H18">
            <v>0.01</v>
          </cell>
          <cell r="I18">
            <v>0.01</v>
          </cell>
          <cell r="J18">
            <v>0.01</v>
          </cell>
          <cell r="K18">
            <v>0.01</v>
          </cell>
          <cell r="L18">
            <v>0.01</v>
          </cell>
          <cell r="M18">
            <v>0.01</v>
          </cell>
          <cell r="N18">
            <v>0.01</v>
          </cell>
          <cell r="O18">
            <v>0.01</v>
          </cell>
          <cell r="P18">
            <v>0.01</v>
          </cell>
          <cell r="Q18">
            <v>0.01</v>
          </cell>
          <cell r="R18">
            <v>0.01</v>
          </cell>
          <cell r="S18">
            <v>0.01</v>
          </cell>
          <cell r="T18">
            <v>0.01</v>
          </cell>
          <cell r="U18">
            <v>0.44999999999999996</v>
          </cell>
          <cell r="X18">
            <v>0.01</v>
          </cell>
        </row>
        <row r="19">
          <cell r="B19" t="str">
            <v>Desktop-NR</v>
          </cell>
          <cell r="C19">
            <v>0.01</v>
          </cell>
          <cell r="D19">
            <v>0.01</v>
          </cell>
          <cell r="E19">
            <v>0.01</v>
          </cell>
          <cell r="F19">
            <v>0.01</v>
          </cell>
          <cell r="G19">
            <v>0.01</v>
          </cell>
          <cell r="H19">
            <v>0.01</v>
          </cell>
          <cell r="I19">
            <v>0.01</v>
          </cell>
          <cell r="J19">
            <v>0.01</v>
          </cell>
          <cell r="K19">
            <v>0.01</v>
          </cell>
          <cell r="L19">
            <v>0.01</v>
          </cell>
          <cell r="M19">
            <v>0.01</v>
          </cell>
          <cell r="N19">
            <v>0.01</v>
          </cell>
          <cell r="O19">
            <v>0.01</v>
          </cell>
          <cell r="P19">
            <v>0.01</v>
          </cell>
          <cell r="Q19">
            <v>0.01</v>
          </cell>
          <cell r="R19">
            <v>0.01</v>
          </cell>
          <cell r="S19">
            <v>0.01</v>
          </cell>
          <cell r="T19">
            <v>0.01</v>
          </cell>
          <cell r="U19">
            <v>0.25</v>
          </cell>
          <cell r="X19">
            <v>0.01</v>
          </cell>
          <cell r="Y19">
            <v>0.01</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0.74</v>
          </cell>
          <cell r="X20">
            <v>0</v>
          </cell>
          <cell r="Y20">
            <v>0</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0.54900000000000004</v>
          </cell>
          <cell r="X21">
            <v>0</v>
          </cell>
          <cell r="Y21">
            <v>0</v>
          </cell>
        </row>
        <row r="22">
          <cell r="B22" t="str">
            <v>DHP-New</v>
          </cell>
          <cell r="C22">
            <v>0</v>
          </cell>
          <cell r="D22">
            <v>9.3666492863930473E-2</v>
          </cell>
          <cell r="E22">
            <v>0.18093220414775901</v>
          </cell>
          <cell r="F22">
            <v>0</v>
          </cell>
          <cell r="G22">
            <v>0</v>
          </cell>
          <cell r="H22">
            <v>0.1845720316176401</v>
          </cell>
          <cell r="I22">
            <v>0.23278079179476083</v>
          </cell>
          <cell r="J22">
            <v>3.7519732135274744E-4</v>
          </cell>
          <cell r="K22">
            <v>0</v>
          </cell>
          <cell r="L22">
            <v>4.0847109948506629E-3</v>
          </cell>
          <cell r="M22">
            <v>0</v>
          </cell>
          <cell r="N22">
            <v>5.4746597404996745E-2</v>
          </cell>
          <cell r="O22">
            <v>2.9347519170761286E-2</v>
          </cell>
          <cell r="P22">
            <v>4.3510047797893039E-2</v>
          </cell>
          <cell r="Q22">
            <v>0</v>
          </cell>
          <cell r="R22">
            <v>6.9159304953855333E-2</v>
          </cell>
          <cell r="S22">
            <v>6.6382185345618808E-2</v>
          </cell>
          <cell r="T22">
            <v>3.7441828223745317E-2</v>
          </cell>
          <cell r="X22">
            <v>1</v>
          </cell>
          <cell r="Y22">
            <v>1</v>
          </cell>
        </row>
        <row r="23">
          <cell r="B23" t="str">
            <v>DHP-Retro</v>
          </cell>
          <cell r="C23">
            <v>0</v>
          </cell>
          <cell r="D23">
            <v>9.3666492863930473E-2</v>
          </cell>
          <cell r="E23">
            <v>0.18093220414775901</v>
          </cell>
          <cell r="F23">
            <v>0</v>
          </cell>
          <cell r="G23">
            <v>0</v>
          </cell>
          <cell r="H23">
            <v>0.1845720316176401</v>
          </cell>
          <cell r="I23">
            <v>0.23278079179476083</v>
          </cell>
          <cell r="J23">
            <v>3.7519732135274744E-4</v>
          </cell>
          <cell r="K23">
            <v>0</v>
          </cell>
          <cell r="L23">
            <v>4.0847109948506629E-3</v>
          </cell>
          <cell r="M23">
            <v>0</v>
          </cell>
          <cell r="N23">
            <v>5.4746597404996745E-2</v>
          </cell>
          <cell r="O23">
            <v>2.9347519170761286E-2</v>
          </cell>
          <cell r="P23">
            <v>4.3510047797893039E-2</v>
          </cell>
          <cell r="Q23">
            <v>0</v>
          </cell>
          <cell r="R23">
            <v>6.9159304953855333E-2</v>
          </cell>
          <cell r="S23">
            <v>6.6382185345618808E-2</v>
          </cell>
          <cell r="T23">
            <v>3.7441828223745317E-2</v>
          </cell>
          <cell r="X23">
            <v>0</v>
          </cell>
          <cell r="Y23">
            <v>9.3666492863930473E-2</v>
          </cell>
        </row>
        <row r="24">
          <cell r="B24" t="str">
            <v>Glass-New</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X24">
            <v>0</v>
          </cell>
          <cell r="Y24">
            <v>0</v>
          </cell>
        </row>
        <row r="25">
          <cell r="B25" t="str">
            <v>Glass-NR</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X25">
            <v>0</v>
          </cell>
          <cell r="Y25">
            <v>0</v>
          </cell>
        </row>
        <row r="26">
          <cell r="B26" t="str">
            <v>WEPT-Retro</v>
          </cell>
          <cell r="C26">
            <v>0</v>
          </cell>
          <cell r="D26">
            <v>0</v>
          </cell>
          <cell r="E26">
            <v>0.5</v>
          </cell>
          <cell r="F26">
            <v>0</v>
          </cell>
          <cell r="G26">
            <v>0</v>
          </cell>
          <cell r="H26">
            <v>0</v>
          </cell>
          <cell r="I26">
            <v>0.5</v>
          </cell>
          <cell r="J26">
            <v>8.3000000000000004E-2</v>
          </cell>
          <cell r="K26">
            <v>0.24</v>
          </cell>
          <cell r="L26">
            <v>3.523051634076587E-2</v>
          </cell>
          <cell r="M26">
            <v>0</v>
          </cell>
          <cell r="N26">
            <v>0.25</v>
          </cell>
          <cell r="O26">
            <v>0.45</v>
          </cell>
          <cell r="P26">
            <v>4.738035107666288E-3</v>
          </cell>
          <cell r="Q26">
            <v>0</v>
          </cell>
          <cell r="R26">
            <v>4.9345201334677321E-3</v>
          </cell>
          <cell r="S26">
            <v>3.9136333877381378E-2</v>
          </cell>
          <cell r="T26">
            <v>8.2412585873646096E-2</v>
          </cell>
          <cell r="X26">
            <v>0</v>
          </cell>
          <cell r="Y26">
            <v>0</v>
          </cell>
        </row>
        <row r="27">
          <cell r="B27" t="str">
            <v>Advanced Rooftop Controller-New</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X27">
            <v>0</v>
          </cell>
          <cell r="Y27">
            <v>0</v>
          </cell>
        </row>
        <row r="28">
          <cell r="B28" t="str">
            <v>Advanced Rooftop Controller-NR</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X28">
            <v>0</v>
          </cell>
          <cell r="Y28">
            <v>0</v>
          </cell>
        </row>
        <row r="29">
          <cell r="B29" t="str">
            <v>Advanced Rooftop Controller-Retro</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X29">
            <v>0</v>
          </cell>
          <cell r="Y29">
            <v>0</v>
          </cell>
        </row>
        <row r="30">
          <cell r="B30" t="str">
            <v>Variable Speed Chiller-New</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X30">
            <v>0</v>
          </cell>
          <cell r="Y30">
            <v>0</v>
          </cell>
        </row>
        <row r="31">
          <cell r="B31" t="str">
            <v>Variable Speed Chiller-NR</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X31">
            <v>0</v>
          </cell>
          <cell r="Y31">
            <v>0</v>
          </cell>
        </row>
        <row r="32">
          <cell r="B32" t="str">
            <v>Commercial EM-New</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X32">
            <v>1</v>
          </cell>
          <cell r="Y32">
            <v>1</v>
          </cell>
        </row>
        <row r="33">
          <cell r="B33" t="str">
            <v>Commercial EM-NR</v>
          </cell>
          <cell r="C33">
            <v>1</v>
          </cell>
          <cell r="D33">
            <v>1</v>
          </cell>
          <cell r="E33">
            <v>1</v>
          </cell>
          <cell r="F33">
            <v>1</v>
          </cell>
          <cell r="G33">
            <v>1</v>
          </cell>
          <cell r="H33">
            <v>1</v>
          </cell>
          <cell r="I33">
            <v>1</v>
          </cell>
          <cell r="J33">
            <v>1</v>
          </cell>
          <cell r="K33">
            <v>1</v>
          </cell>
          <cell r="L33">
            <v>1</v>
          </cell>
          <cell r="M33">
            <v>1</v>
          </cell>
          <cell r="N33">
            <v>1</v>
          </cell>
          <cell r="O33">
            <v>1</v>
          </cell>
          <cell r="P33">
            <v>1</v>
          </cell>
          <cell r="Q33">
            <v>1</v>
          </cell>
          <cell r="R33">
            <v>1</v>
          </cell>
          <cell r="S33">
            <v>1</v>
          </cell>
          <cell r="T33">
            <v>1</v>
          </cell>
          <cell r="X33">
            <v>1</v>
          </cell>
          <cell r="Y33">
            <v>1</v>
          </cell>
        </row>
        <row r="34">
          <cell r="B34" t="str">
            <v>Commercial EM-Retro</v>
          </cell>
          <cell r="C34">
            <v>0.81420000000000003</v>
          </cell>
          <cell r="D34">
            <v>0.81420000000000003</v>
          </cell>
          <cell r="E34">
            <v>0.81420000000000003</v>
          </cell>
          <cell r="F34">
            <v>0.81420000000000003</v>
          </cell>
          <cell r="G34">
            <v>0.81420000000000003</v>
          </cell>
          <cell r="H34">
            <v>0.81420000000000003</v>
          </cell>
          <cell r="I34">
            <v>0.81420000000000003</v>
          </cell>
          <cell r="J34">
            <v>0.81420000000000003</v>
          </cell>
          <cell r="K34">
            <v>0.81420000000000003</v>
          </cell>
          <cell r="L34">
            <v>0.81420000000000003</v>
          </cell>
          <cell r="M34">
            <v>0.81420000000000003</v>
          </cell>
          <cell r="N34">
            <v>0.81420000000000003</v>
          </cell>
          <cell r="O34">
            <v>0.81420000000000003</v>
          </cell>
          <cell r="P34">
            <v>0.81420000000000003</v>
          </cell>
          <cell r="Q34">
            <v>0.81420000000000003</v>
          </cell>
          <cell r="R34">
            <v>0.81420000000000003</v>
          </cell>
          <cell r="S34">
            <v>0.81420000000000003</v>
          </cell>
          <cell r="T34">
            <v>0.81420000000000003</v>
          </cell>
          <cell r="X34">
            <v>1</v>
          </cell>
          <cell r="Y34">
            <v>1</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X35">
            <v>0</v>
          </cell>
          <cell r="Y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X36">
            <v>0</v>
          </cell>
          <cell r="Y36">
            <v>0</v>
          </cell>
        </row>
        <row r="37">
          <cell r="B37" t="str">
            <v>Economizer-Retro</v>
          </cell>
          <cell r="C37">
            <v>0.37773742662640791</v>
          </cell>
          <cell r="D37">
            <v>0.23826646440482974</v>
          </cell>
          <cell r="E37">
            <v>5.5518884697354179E-2</v>
          </cell>
          <cell r="F37">
            <v>0.35309381104934129</v>
          </cell>
          <cell r="G37">
            <v>0.19907568268653997</v>
          </cell>
          <cell r="H37">
            <v>0.15513670187653161</v>
          </cell>
          <cell r="I37">
            <v>1.0197910929940514E-2</v>
          </cell>
          <cell r="J37">
            <v>0.28088324172086482</v>
          </cell>
          <cell r="K37">
            <v>0.28088324172086482</v>
          </cell>
          <cell r="L37">
            <v>0.11124903795477889</v>
          </cell>
          <cell r="M37">
            <v>0.31360984414443888</v>
          </cell>
          <cell r="N37">
            <v>0.15264480663133839</v>
          </cell>
          <cell r="O37">
            <v>0.24652213025227437</v>
          </cell>
          <cell r="P37">
            <v>7.8175735111402314E-2</v>
          </cell>
          <cell r="Q37">
            <v>0.34124133606352913</v>
          </cell>
          <cell r="R37">
            <v>5.9048454739110051E-2</v>
          </cell>
          <cell r="S37">
            <v>0.29894926354357898</v>
          </cell>
          <cell r="T37">
            <v>0.31491070071894045</v>
          </cell>
          <cell r="X37">
            <v>0.62956237771067991</v>
          </cell>
          <cell r="Y37">
            <v>0.31768861920643965</v>
          </cell>
        </row>
        <row r="38">
          <cell r="B38" t="str">
            <v>Demand Control Ventilation-New</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X38">
            <v>0</v>
          </cell>
          <cell r="Y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X39">
            <v>0</v>
          </cell>
          <cell r="Y39">
            <v>0</v>
          </cell>
        </row>
        <row r="40">
          <cell r="B40" t="str">
            <v>Demand Control Ventilation-Retro</v>
          </cell>
          <cell r="C40">
            <v>0.10326972741610822</v>
          </cell>
          <cell r="D40">
            <v>0.62207382538606792</v>
          </cell>
          <cell r="E40">
            <v>0.71764122486097937</v>
          </cell>
          <cell r="F40">
            <v>0.64936643170170361</v>
          </cell>
          <cell r="G40">
            <v>0.3754791340852166</v>
          </cell>
          <cell r="H40">
            <v>0.51861578363233451</v>
          </cell>
          <cell r="I40">
            <v>0.4224831216091387</v>
          </cell>
          <cell r="J40">
            <v>0.32307857163168779</v>
          </cell>
          <cell r="K40">
            <v>0.19213044434378573</v>
          </cell>
          <cell r="L40">
            <v>0.21144946069810441</v>
          </cell>
          <cell r="M40">
            <v>0.43390558040018462</v>
          </cell>
          <cell r="N40">
            <v>0.57499869036077145</v>
          </cell>
          <cell r="O40">
            <v>0.45018285377424883</v>
          </cell>
          <cell r="P40">
            <v>0.24208313482049432</v>
          </cell>
          <cell r="Q40">
            <v>0.12663145344947355</v>
          </cell>
          <cell r="R40">
            <v>0.3226231781527627</v>
          </cell>
          <cell r="S40">
            <v>0.47074543668218816</v>
          </cell>
          <cell r="T40">
            <v>0.34671695238562511</v>
          </cell>
          <cell r="X40">
            <v>0.14631137601011796</v>
          </cell>
          <cell r="Y40">
            <v>0.74589661920231454</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0.9</v>
          </cell>
          <cell r="X41">
            <v>0</v>
          </cell>
          <cell r="Y41">
            <v>0</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X42">
            <v>0</v>
          </cell>
          <cell r="Y42">
            <v>0</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X43">
            <v>0</v>
          </cell>
          <cell r="Y43">
            <v>0</v>
          </cell>
        </row>
        <row r="44">
          <cell r="B44" t="str">
            <v>Weatherization - School-Retro</v>
          </cell>
          <cell r="C44">
            <v>0.01</v>
          </cell>
          <cell r="D44">
            <v>0.01</v>
          </cell>
          <cell r="E44">
            <v>0.01</v>
          </cell>
          <cell r="F44">
            <v>0.01</v>
          </cell>
          <cell r="G44">
            <v>0.01</v>
          </cell>
          <cell r="H44">
            <v>0.01</v>
          </cell>
          <cell r="I44">
            <v>0.01</v>
          </cell>
          <cell r="J44">
            <v>0.01</v>
          </cell>
          <cell r="K44">
            <v>0.01</v>
          </cell>
          <cell r="L44">
            <v>0.01</v>
          </cell>
          <cell r="M44">
            <v>0.01</v>
          </cell>
          <cell r="N44">
            <v>0.01</v>
          </cell>
          <cell r="O44">
            <v>0.01</v>
          </cell>
          <cell r="P44">
            <v>0.01</v>
          </cell>
          <cell r="Q44">
            <v>0.01</v>
          </cell>
          <cell r="R44">
            <v>0.01</v>
          </cell>
          <cell r="S44">
            <v>0.01</v>
          </cell>
          <cell r="T44">
            <v>0.01</v>
          </cell>
          <cell r="X44">
            <v>0.01</v>
          </cell>
          <cell r="Y44">
            <v>0.01</v>
          </cell>
        </row>
        <row r="45">
          <cell r="B45" t="str">
            <v>Energy Recovery Ventilator-NR</v>
          </cell>
          <cell r="C45">
            <v>0.01</v>
          </cell>
          <cell r="D45">
            <v>0.01</v>
          </cell>
          <cell r="E45">
            <v>0.01</v>
          </cell>
          <cell r="F45">
            <v>0.01</v>
          </cell>
          <cell r="G45">
            <v>0.01</v>
          </cell>
          <cell r="H45">
            <v>0.01</v>
          </cell>
          <cell r="I45">
            <v>0.01</v>
          </cell>
          <cell r="J45">
            <v>0.01</v>
          </cell>
          <cell r="K45">
            <v>0.01</v>
          </cell>
          <cell r="L45">
            <v>0.01</v>
          </cell>
          <cell r="M45">
            <v>0.01</v>
          </cell>
          <cell r="N45">
            <v>0.01</v>
          </cell>
          <cell r="O45">
            <v>0.01</v>
          </cell>
          <cell r="P45">
            <v>0.01</v>
          </cell>
          <cell r="Q45">
            <v>0.01</v>
          </cell>
          <cell r="R45">
            <v>0.01</v>
          </cell>
          <cell r="S45">
            <v>0.01</v>
          </cell>
          <cell r="T45">
            <v>0.01</v>
          </cell>
          <cell r="U45">
            <v>9.9999999999999978E-2</v>
          </cell>
          <cell r="X45">
            <v>0.01</v>
          </cell>
          <cell r="Y45">
            <v>0.01</v>
          </cell>
        </row>
        <row r="46">
          <cell r="B46" t="str">
            <v>AC Heat Recovery for Water Heating-NR</v>
          </cell>
          <cell r="C46">
            <v>0.01</v>
          </cell>
          <cell r="D46">
            <v>0.01</v>
          </cell>
          <cell r="E46">
            <v>0.01</v>
          </cell>
          <cell r="F46">
            <v>0.01</v>
          </cell>
          <cell r="G46">
            <v>0.01</v>
          </cell>
          <cell r="H46">
            <v>0.01</v>
          </cell>
          <cell r="I46">
            <v>0.01</v>
          </cell>
          <cell r="J46">
            <v>0.01</v>
          </cell>
          <cell r="K46">
            <v>0.01</v>
          </cell>
          <cell r="L46">
            <v>0.01</v>
          </cell>
          <cell r="M46">
            <v>0.01</v>
          </cell>
          <cell r="N46">
            <v>0.01</v>
          </cell>
          <cell r="O46">
            <v>0.01</v>
          </cell>
          <cell r="P46">
            <v>0.01</v>
          </cell>
          <cell r="Q46">
            <v>0.01</v>
          </cell>
          <cell r="R46">
            <v>0.01</v>
          </cell>
          <cell r="S46">
            <v>0.01</v>
          </cell>
          <cell r="T46">
            <v>0.01</v>
          </cell>
          <cell r="X46">
            <v>0.01</v>
          </cell>
          <cell r="Y46">
            <v>0.01</v>
          </cell>
        </row>
        <row r="47">
          <cell r="B47" t="str">
            <v>Room Occupancy Sensors in Lodging-Retro</v>
          </cell>
          <cell r="C47">
            <v>0.01</v>
          </cell>
          <cell r="D47">
            <v>0.01</v>
          </cell>
          <cell r="E47">
            <v>0.01</v>
          </cell>
          <cell r="F47">
            <v>0.01</v>
          </cell>
          <cell r="G47">
            <v>0.01</v>
          </cell>
          <cell r="H47">
            <v>0.01</v>
          </cell>
          <cell r="I47">
            <v>0.01</v>
          </cell>
          <cell r="J47">
            <v>0.01</v>
          </cell>
          <cell r="K47">
            <v>0.01</v>
          </cell>
          <cell r="L47">
            <v>0.01</v>
          </cell>
          <cell r="M47">
            <v>0.01</v>
          </cell>
          <cell r="N47">
            <v>0.01</v>
          </cell>
          <cell r="O47">
            <v>0.01</v>
          </cell>
          <cell r="P47">
            <v>0.01</v>
          </cell>
          <cell r="Q47">
            <v>0.01</v>
          </cell>
          <cell r="R47">
            <v>0.01</v>
          </cell>
          <cell r="S47">
            <v>0.01</v>
          </cell>
          <cell r="T47">
            <v>0.01</v>
          </cell>
          <cell r="X47">
            <v>0.01</v>
          </cell>
          <cell r="Y47">
            <v>0.01</v>
          </cell>
        </row>
        <row r="48">
          <cell r="B48" t="str">
            <v>Chiller - chilled water retrofit-Retro</v>
          </cell>
          <cell r="C48">
            <v>0.01</v>
          </cell>
          <cell r="D48">
            <v>0.01</v>
          </cell>
          <cell r="E48">
            <v>0.01</v>
          </cell>
          <cell r="F48">
            <v>0.01</v>
          </cell>
          <cell r="G48">
            <v>0.01</v>
          </cell>
          <cell r="H48">
            <v>0.01</v>
          </cell>
          <cell r="I48">
            <v>0.01</v>
          </cell>
          <cell r="J48">
            <v>0.01</v>
          </cell>
          <cell r="K48">
            <v>0.01</v>
          </cell>
          <cell r="L48">
            <v>0.01</v>
          </cell>
          <cell r="M48">
            <v>0.01</v>
          </cell>
          <cell r="N48">
            <v>0.01</v>
          </cell>
          <cell r="O48">
            <v>0.01</v>
          </cell>
          <cell r="P48">
            <v>0.01</v>
          </cell>
          <cell r="Q48">
            <v>0.01</v>
          </cell>
          <cell r="R48">
            <v>0.01</v>
          </cell>
          <cell r="S48">
            <v>0.01</v>
          </cell>
          <cell r="T48">
            <v>0.01</v>
          </cell>
          <cell r="X48">
            <v>0.01</v>
          </cell>
          <cell r="Y48">
            <v>0.01</v>
          </cell>
        </row>
        <row r="49">
          <cell r="B49" t="str">
            <v>Chiller - equip retrofits-Retro</v>
          </cell>
          <cell r="C49">
            <v>0.01</v>
          </cell>
          <cell r="D49">
            <v>0.01</v>
          </cell>
          <cell r="E49">
            <v>0.01</v>
          </cell>
          <cell r="F49">
            <v>0.01</v>
          </cell>
          <cell r="G49">
            <v>0.01</v>
          </cell>
          <cell r="H49">
            <v>0.01</v>
          </cell>
          <cell r="I49">
            <v>0.01</v>
          </cell>
          <cell r="J49">
            <v>0.01</v>
          </cell>
          <cell r="K49">
            <v>0.01</v>
          </cell>
          <cell r="L49">
            <v>0.01</v>
          </cell>
          <cell r="M49">
            <v>0.01</v>
          </cell>
          <cell r="N49">
            <v>0.01</v>
          </cell>
          <cell r="O49">
            <v>0.01</v>
          </cell>
          <cell r="P49">
            <v>0.01</v>
          </cell>
          <cell r="Q49">
            <v>0.01</v>
          </cell>
          <cell r="R49">
            <v>0.01</v>
          </cell>
          <cell r="S49">
            <v>0.01</v>
          </cell>
          <cell r="T49">
            <v>0.01</v>
          </cell>
          <cell r="X49">
            <v>0.01</v>
          </cell>
          <cell r="Y49">
            <v>0.01</v>
          </cell>
        </row>
        <row r="50">
          <cell r="B50" t="str">
            <v>Pool Blankets-Retro</v>
          </cell>
          <cell r="C50">
            <v>0.01</v>
          </cell>
          <cell r="D50">
            <v>0.01</v>
          </cell>
          <cell r="E50">
            <v>0.01</v>
          </cell>
          <cell r="F50">
            <v>0.01</v>
          </cell>
          <cell r="G50">
            <v>0.01</v>
          </cell>
          <cell r="H50">
            <v>0.01</v>
          </cell>
          <cell r="I50">
            <v>0.01</v>
          </cell>
          <cell r="J50">
            <v>0.01</v>
          </cell>
          <cell r="K50">
            <v>0.01</v>
          </cell>
          <cell r="L50">
            <v>0.01</v>
          </cell>
          <cell r="M50">
            <v>0.01</v>
          </cell>
          <cell r="N50">
            <v>0.01</v>
          </cell>
          <cell r="O50">
            <v>0.01</v>
          </cell>
          <cell r="P50">
            <v>0.01</v>
          </cell>
          <cell r="Q50">
            <v>0.01</v>
          </cell>
          <cell r="R50">
            <v>0.01</v>
          </cell>
          <cell r="S50">
            <v>0.01</v>
          </cell>
          <cell r="T50">
            <v>0.01</v>
          </cell>
          <cell r="X50">
            <v>0.01</v>
          </cell>
          <cell r="Y50">
            <v>0.01</v>
          </cell>
        </row>
        <row r="51">
          <cell r="B51" t="str">
            <v>Web-Enabled Thermostats-Retro</v>
          </cell>
          <cell r="C51">
            <v>0.01</v>
          </cell>
          <cell r="D51">
            <v>0.01</v>
          </cell>
          <cell r="E51">
            <v>0.01</v>
          </cell>
          <cell r="F51">
            <v>0.01</v>
          </cell>
          <cell r="G51">
            <v>0.01</v>
          </cell>
          <cell r="H51">
            <v>0.01</v>
          </cell>
          <cell r="I51">
            <v>0.01</v>
          </cell>
          <cell r="J51">
            <v>0.01</v>
          </cell>
          <cell r="K51">
            <v>0.01</v>
          </cell>
          <cell r="L51">
            <v>0.01</v>
          </cell>
          <cell r="M51">
            <v>0.01</v>
          </cell>
          <cell r="N51">
            <v>0.01</v>
          </cell>
          <cell r="O51">
            <v>0.01</v>
          </cell>
          <cell r="P51">
            <v>0.01</v>
          </cell>
          <cell r="Q51">
            <v>0.01</v>
          </cell>
          <cell r="R51">
            <v>0.01</v>
          </cell>
          <cell r="S51">
            <v>0.01</v>
          </cell>
          <cell r="T51">
            <v>0.01</v>
          </cell>
          <cell r="X51">
            <v>0.01</v>
          </cell>
          <cell r="Y51">
            <v>0.01</v>
          </cell>
        </row>
        <row r="52">
          <cell r="B52" t="str">
            <v>Garage CO2 ventilation-Retro</v>
          </cell>
          <cell r="C52">
            <v>0.01</v>
          </cell>
          <cell r="D52">
            <v>0.01</v>
          </cell>
          <cell r="E52">
            <v>0.01</v>
          </cell>
          <cell r="F52">
            <v>0.01</v>
          </cell>
          <cell r="G52">
            <v>0.01</v>
          </cell>
          <cell r="H52">
            <v>0.01</v>
          </cell>
          <cell r="I52">
            <v>0.01</v>
          </cell>
          <cell r="J52">
            <v>0.01</v>
          </cell>
          <cell r="K52">
            <v>0.01</v>
          </cell>
          <cell r="L52">
            <v>0.01</v>
          </cell>
          <cell r="M52">
            <v>0.01</v>
          </cell>
          <cell r="N52">
            <v>0.01</v>
          </cell>
          <cell r="O52">
            <v>0.01</v>
          </cell>
          <cell r="P52">
            <v>0.01</v>
          </cell>
          <cell r="Q52">
            <v>0.01</v>
          </cell>
          <cell r="R52">
            <v>0.01</v>
          </cell>
          <cell r="S52">
            <v>0.01</v>
          </cell>
          <cell r="T52">
            <v>0.01</v>
          </cell>
          <cell r="X52">
            <v>0.01</v>
          </cell>
          <cell r="Y52">
            <v>0.01</v>
          </cell>
        </row>
        <row r="53">
          <cell r="B53" t="str">
            <v>Circ Pump ECM and drive-Retro</v>
          </cell>
          <cell r="C53">
            <v>0.01</v>
          </cell>
          <cell r="D53">
            <v>0.01</v>
          </cell>
          <cell r="E53">
            <v>0.01</v>
          </cell>
          <cell r="F53">
            <v>0.01</v>
          </cell>
          <cell r="G53">
            <v>0.01</v>
          </cell>
          <cell r="H53">
            <v>0.01</v>
          </cell>
          <cell r="I53">
            <v>0.01</v>
          </cell>
          <cell r="J53">
            <v>0.01</v>
          </cell>
          <cell r="K53">
            <v>0.01</v>
          </cell>
          <cell r="L53">
            <v>0.01</v>
          </cell>
          <cell r="M53">
            <v>0.01</v>
          </cell>
          <cell r="N53">
            <v>0.01</v>
          </cell>
          <cell r="O53">
            <v>0.01</v>
          </cell>
          <cell r="P53">
            <v>0.01</v>
          </cell>
          <cell r="Q53">
            <v>0.01</v>
          </cell>
          <cell r="R53">
            <v>0.01</v>
          </cell>
          <cell r="S53">
            <v>0.01</v>
          </cell>
          <cell r="T53">
            <v>0.01</v>
          </cell>
          <cell r="X53">
            <v>0.01</v>
          </cell>
          <cell r="Y53">
            <v>0.01</v>
          </cell>
        </row>
        <row r="54">
          <cell r="B54" t="str">
            <v>VRF-New</v>
          </cell>
          <cell r="C54">
            <v>4.9000000000000002E-2</v>
          </cell>
          <cell r="D54">
            <v>0.78400000000000003</v>
          </cell>
          <cell r="E54">
            <v>0.78400000000000003</v>
          </cell>
          <cell r="F54">
            <v>0.245</v>
          </cell>
          <cell r="G54">
            <v>0.245</v>
          </cell>
          <cell r="H54">
            <v>0.245</v>
          </cell>
          <cell r="I54">
            <v>0.245</v>
          </cell>
          <cell r="J54">
            <v>0.78400000000000003</v>
          </cell>
          <cell r="K54">
            <v>0.78400000000000003</v>
          </cell>
          <cell r="L54">
            <v>9.7999999999999997E-3</v>
          </cell>
          <cell r="M54">
            <v>4.9000000000000002E-2</v>
          </cell>
          <cell r="N54">
            <v>4.9000000000000002E-2</v>
          </cell>
          <cell r="O54">
            <v>0.245</v>
          </cell>
          <cell r="P54">
            <v>0.68599999999999994</v>
          </cell>
          <cell r="Q54">
            <v>4.9000000000000002E-2</v>
          </cell>
          <cell r="R54">
            <v>0.78400000000000003</v>
          </cell>
          <cell r="S54">
            <v>0.245</v>
          </cell>
          <cell r="T54">
            <v>0.78400000000000003</v>
          </cell>
          <cell r="X54">
            <v>0.05</v>
          </cell>
          <cell r="Y54">
            <v>0.8</v>
          </cell>
        </row>
        <row r="55">
          <cell r="B55" t="str">
            <v>VRF-Retro</v>
          </cell>
          <cell r="C55">
            <v>2.4820152866650024E-2</v>
          </cell>
          <cell r="D55">
            <v>6.9496428026620066E-2</v>
          </cell>
          <cell r="E55">
            <v>6.9496428026620066E-2</v>
          </cell>
          <cell r="F55">
            <v>4.9500000000000004E-3</v>
          </cell>
          <cell r="G55">
            <v>6.93E-2</v>
          </cell>
          <cell r="H55">
            <v>6.93E-2</v>
          </cell>
          <cell r="I55">
            <v>2.4750000000000001E-2</v>
          </cell>
          <cell r="J55">
            <v>2.4750000000000001E-2</v>
          </cell>
          <cell r="K55">
            <v>2.4750000000000001E-2</v>
          </cell>
          <cell r="L55">
            <v>2.4750000000000001E-2</v>
          </cell>
          <cell r="M55">
            <v>6.93E-2</v>
          </cell>
          <cell r="N55">
            <v>6.93E-2</v>
          </cell>
          <cell r="O55">
            <v>9.8999999999999999E-4</v>
          </cell>
          <cell r="P55">
            <v>4.9500000000000004E-3</v>
          </cell>
          <cell r="Q55">
            <v>4.9500000000000004E-3</v>
          </cell>
          <cell r="R55">
            <v>2.4750000000000001E-2</v>
          </cell>
          <cell r="S55">
            <v>6.93E-2</v>
          </cell>
          <cell r="T55">
            <v>4.9500000000000004E-3</v>
          </cell>
          <cell r="X55">
            <v>2.4820152866650024E-2</v>
          </cell>
          <cell r="Y55">
            <v>6.9496428026620066E-2</v>
          </cell>
        </row>
        <row r="56">
          <cell r="B56" t="str">
            <v>Evaporator Roof Top HVAC-Retro</v>
          </cell>
          <cell r="C56">
            <v>0.01</v>
          </cell>
          <cell r="D56">
            <v>0.01</v>
          </cell>
          <cell r="E56">
            <v>0.01</v>
          </cell>
          <cell r="F56">
            <v>0.01</v>
          </cell>
          <cell r="G56">
            <v>0.01</v>
          </cell>
          <cell r="H56">
            <v>0.01</v>
          </cell>
          <cell r="I56">
            <v>0.01</v>
          </cell>
          <cell r="J56">
            <v>0.01</v>
          </cell>
          <cell r="K56">
            <v>0.01</v>
          </cell>
          <cell r="L56">
            <v>0.01</v>
          </cell>
          <cell r="M56">
            <v>0.01</v>
          </cell>
          <cell r="N56">
            <v>0.01</v>
          </cell>
          <cell r="O56">
            <v>0.01</v>
          </cell>
          <cell r="P56">
            <v>0.01</v>
          </cell>
          <cell r="Q56">
            <v>0.01</v>
          </cell>
          <cell r="R56">
            <v>0.01</v>
          </cell>
          <cell r="S56">
            <v>0.01</v>
          </cell>
          <cell r="T56">
            <v>0.01</v>
          </cell>
          <cell r="X56">
            <v>0.01</v>
          </cell>
          <cell r="Y56">
            <v>0.01</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X57">
            <v>0</v>
          </cell>
          <cell r="Y57">
            <v>0</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X58">
            <v>0</v>
          </cell>
          <cell r="Y58">
            <v>0</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X59">
            <v>0</v>
          </cell>
          <cell r="Y59">
            <v>0</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X60">
            <v>0</v>
          </cell>
          <cell r="Y60">
            <v>0</v>
          </cell>
        </row>
        <row r="61">
          <cell r="B61" t="str">
            <v>Top Daylighting-New</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X61">
            <v>0</v>
          </cell>
          <cell r="Y61">
            <v>0</v>
          </cell>
        </row>
        <row r="62">
          <cell r="B62" t="str">
            <v>Perimeter Daylighting Controls Advanced-New</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X62">
            <v>0</v>
          </cell>
          <cell r="Y62">
            <v>0</v>
          </cell>
        </row>
        <row r="63">
          <cell r="B63" t="str">
            <v>Perimeter Daylighting Controls Advanced-NR</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X63">
            <v>0</v>
          </cell>
          <cell r="Y63">
            <v>0</v>
          </cell>
        </row>
        <row r="64">
          <cell r="B64" t="str">
            <v>Lighting Controls Interior-New</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X64">
            <v>0</v>
          </cell>
          <cell r="Y64">
            <v>0</v>
          </cell>
        </row>
        <row r="65">
          <cell r="B65" t="str">
            <v>Lighting Controls Interior-NR</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X65">
            <v>0</v>
          </cell>
          <cell r="Y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X66">
            <v>0</v>
          </cell>
          <cell r="Y66">
            <v>0</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X67">
            <v>0</v>
          </cell>
          <cell r="Y67">
            <v>0</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0.6</v>
          </cell>
          <cell r="X68">
            <v>0</v>
          </cell>
          <cell r="Y68">
            <v>0</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0.5</v>
          </cell>
          <cell r="X69">
            <v>0</v>
          </cell>
          <cell r="Y69">
            <v>0</v>
          </cell>
        </row>
        <row r="70">
          <cell r="B70" t="str">
            <v>Parking Lighting-New</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X70">
            <v>0</v>
          </cell>
          <cell r="Y70">
            <v>0</v>
          </cell>
        </row>
        <row r="71">
          <cell r="B71" t="str">
            <v>Parking Lighting-NR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X71">
            <v>0</v>
          </cell>
          <cell r="Y71">
            <v>0</v>
          </cell>
        </row>
        <row r="72">
          <cell r="B72" t="str">
            <v>Bi-Level Stairwell Lighting-NR</v>
          </cell>
          <cell r="C72">
            <v>0.01</v>
          </cell>
          <cell r="D72">
            <v>0.01</v>
          </cell>
          <cell r="E72">
            <v>0.01</v>
          </cell>
          <cell r="F72">
            <v>0.01</v>
          </cell>
          <cell r="G72">
            <v>0.01</v>
          </cell>
          <cell r="H72">
            <v>0.01</v>
          </cell>
          <cell r="I72">
            <v>0.01</v>
          </cell>
          <cell r="J72">
            <v>0.01</v>
          </cell>
          <cell r="K72">
            <v>0.01</v>
          </cell>
          <cell r="L72">
            <v>0.01</v>
          </cell>
          <cell r="M72">
            <v>0.01</v>
          </cell>
          <cell r="N72">
            <v>0.01</v>
          </cell>
          <cell r="O72">
            <v>0.01</v>
          </cell>
          <cell r="P72">
            <v>0.01</v>
          </cell>
          <cell r="Q72">
            <v>0.01</v>
          </cell>
          <cell r="R72">
            <v>0.01</v>
          </cell>
          <cell r="S72">
            <v>0.01</v>
          </cell>
          <cell r="T72">
            <v>0.01</v>
          </cell>
          <cell r="X72">
            <v>0.01</v>
          </cell>
          <cell r="Y72">
            <v>0.01</v>
          </cell>
        </row>
        <row r="73">
          <cell r="B73" t="str">
            <v>Low Power LF Lamps-NR</v>
          </cell>
          <cell r="C73">
            <v>1</v>
          </cell>
          <cell r="D73">
            <v>1</v>
          </cell>
          <cell r="E73">
            <v>1</v>
          </cell>
          <cell r="F73">
            <v>1</v>
          </cell>
          <cell r="G73">
            <v>1</v>
          </cell>
          <cell r="H73">
            <v>1</v>
          </cell>
          <cell r="I73">
            <v>1</v>
          </cell>
          <cell r="J73">
            <v>1</v>
          </cell>
          <cell r="K73">
            <v>1</v>
          </cell>
          <cell r="L73">
            <v>1</v>
          </cell>
          <cell r="M73">
            <v>1</v>
          </cell>
          <cell r="N73">
            <v>1</v>
          </cell>
          <cell r="O73">
            <v>1</v>
          </cell>
          <cell r="P73">
            <v>1</v>
          </cell>
          <cell r="Q73">
            <v>1</v>
          </cell>
          <cell r="R73">
            <v>1</v>
          </cell>
          <cell r="S73">
            <v>1</v>
          </cell>
          <cell r="T73">
            <v>1</v>
          </cell>
          <cell r="X73">
            <v>1</v>
          </cell>
          <cell r="Y73">
            <v>1</v>
          </cell>
        </row>
        <row r="74">
          <cell r="B74" t="str">
            <v>LEC Exit Sign-New</v>
          </cell>
        </row>
        <row r="75">
          <cell r="B75" t="str">
            <v>LEC Exit Sign-NR</v>
          </cell>
        </row>
        <row r="76">
          <cell r="B76" t="str">
            <v>ECM-VAV-New</v>
          </cell>
          <cell r="C76">
            <v>0.6</v>
          </cell>
          <cell r="D76">
            <v>0.7</v>
          </cell>
          <cell r="E76">
            <v>0.9</v>
          </cell>
          <cell r="F76">
            <v>0.9</v>
          </cell>
          <cell r="G76">
            <v>0.9</v>
          </cell>
          <cell r="H76">
            <v>0.9</v>
          </cell>
          <cell r="I76">
            <v>0.6</v>
          </cell>
          <cell r="J76">
            <v>0.9</v>
          </cell>
          <cell r="K76">
            <v>0.6</v>
          </cell>
          <cell r="L76">
            <v>0.9</v>
          </cell>
          <cell r="M76">
            <v>0.9</v>
          </cell>
          <cell r="N76">
            <v>0.9</v>
          </cell>
          <cell r="O76">
            <v>0.9</v>
          </cell>
          <cell r="P76">
            <v>0.9</v>
          </cell>
          <cell r="Q76">
            <v>0.6</v>
          </cell>
          <cell r="R76">
            <v>0.9</v>
          </cell>
          <cell r="S76">
            <v>0.9</v>
          </cell>
          <cell r="T76">
            <v>0.6</v>
          </cell>
          <cell r="X76">
            <v>1</v>
          </cell>
          <cell r="Y76">
            <v>1</v>
          </cell>
        </row>
        <row r="77">
          <cell r="B77" t="str">
            <v>ECM-VAV-NR</v>
          </cell>
          <cell r="C77">
            <v>0.8</v>
          </cell>
          <cell r="D77">
            <v>0.8</v>
          </cell>
          <cell r="E77">
            <v>0.9</v>
          </cell>
          <cell r="F77">
            <v>0.9</v>
          </cell>
          <cell r="G77">
            <v>0.9</v>
          </cell>
          <cell r="H77">
            <v>0.9</v>
          </cell>
          <cell r="I77">
            <v>0.8</v>
          </cell>
          <cell r="J77">
            <v>0.9</v>
          </cell>
          <cell r="K77">
            <v>0.8</v>
          </cell>
          <cell r="L77">
            <v>0.9</v>
          </cell>
          <cell r="M77">
            <v>0.9</v>
          </cell>
          <cell r="N77">
            <v>0.9</v>
          </cell>
          <cell r="O77">
            <v>0.9</v>
          </cell>
          <cell r="P77">
            <v>0.9</v>
          </cell>
          <cell r="Q77">
            <v>0.8</v>
          </cell>
          <cell r="R77">
            <v>0.9</v>
          </cell>
          <cell r="S77">
            <v>0.9</v>
          </cell>
          <cell r="T77">
            <v>0.8</v>
          </cell>
          <cell r="X77">
            <v>1</v>
          </cell>
          <cell r="Y77">
            <v>1</v>
          </cell>
        </row>
        <row r="78">
          <cell r="B78" t="str">
            <v>Pool pumps-Retro</v>
          </cell>
          <cell r="C78">
            <v>0.01</v>
          </cell>
          <cell r="D78">
            <v>0.01</v>
          </cell>
          <cell r="E78">
            <v>0.01</v>
          </cell>
          <cell r="F78">
            <v>0.01</v>
          </cell>
          <cell r="G78">
            <v>0.01</v>
          </cell>
          <cell r="H78">
            <v>0.01</v>
          </cell>
          <cell r="I78">
            <v>0.01</v>
          </cell>
          <cell r="J78">
            <v>0.01</v>
          </cell>
          <cell r="K78">
            <v>0.01</v>
          </cell>
          <cell r="L78">
            <v>0.01</v>
          </cell>
          <cell r="M78">
            <v>0.01</v>
          </cell>
          <cell r="N78">
            <v>0.01</v>
          </cell>
          <cell r="O78">
            <v>0.01</v>
          </cell>
          <cell r="P78">
            <v>0.01</v>
          </cell>
          <cell r="Q78">
            <v>0.01</v>
          </cell>
          <cell r="R78">
            <v>0.01</v>
          </cell>
          <cell r="S78">
            <v>0.01</v>
          </cell>
          <cell r="T78">
            <v>0.01</v>
          </cell>
          <cell r="X78">
            <v>0.01</v>
          </cell>
          <cell r="Y78">
            <v>0.01</v>
          </cell>
        </row>
        <row r="79">
          <cell r="B79" t="str">
            <v>MotorsRewind-New</v>
          </cell>
          <cell r="C79">
            <v>0.01</v>
          </cell>
          <cell r="D79">
            <v>0.01</v>
          </cell>
          <cell r="E79">
            <v>0.01</v>
          </cell>
          <cell r="F79">
            <v>0.01</v>
          </cell>
          <cell r="G79">
            <v>0.01</v>
          </cell>
          <cell r="H79">
            <v>0.01</v>
          </cell>
          <cell r="I79">
            <v>0.01</v>
          </cell>
          <cell r="J79">
            <v>0.01</v>
          </cell>
          <cell r="K79">
            <v>0.01</v>
          </cell>
          <cell r="L79">
            <v>0.01</v>
          </cell>
          <cell r="M79">
            <v>0.01</v>
          </cell>
          <cell r="N79">
            <v>0.01</v>
          </cell>
          <cell r="O79">
            <v>0.01</v>
          </cell>
          <cell r="P79">
            <v>0.01</v>
          </cell>
          <cell r="Q79">
            <v>0.01</v>
          </cell>
          <cell r="R79">
            <v>0.01</v>
          </cell>
          <cell r="S79">
            <v>0.01</v>
          </cell>
          <cell r="T79">
            <v>0.01</v>
          </cell>
          <cell r="X79">
            <v>0.01</v>
          </cell>
          <cell r="Y79">
            <v>0.01</v>
          </cell>
        </row>
        <row r="80">
          <cell r="B80" t="str">
            <v>MotorsRewind-NR</v>
          </cell>
          <cell r="C80">
            <v>0.01</v>
          </cell>
          <cell r="D80">
            <v>0.01</v>
          </cell>
          <cell r="E80">
            <v>0.01</v>
          </cell>
          <cell r="F80">
            <v>0.01</v>
          </cell>
          <cell r="G80">
            <v>0.01</v>
          </cell>
          <cell r="H80">
            <v>0.01</v>
          </cell>
          <cell r="I80">
            <v>0.01</v>
          </cell>
          <cell r="J80">
            <v>0.01</v>
          </cell>
          <cell r="K80">
            <v>0.01</v>
          </cell>
          <cell r="L80">
            <v>0.01</v>
          </cell>
          <cell r="M80">
            <v>0.01</v>
          </cell>
          <cell r="N80">
            <v>0.01</v>
          </cell>
          <cell r="O80">
            <v>0.01</v>
          </cell>
          <cell r="P80">
            <v>0.01</v>
          </cell>
          <cell r="Q80">
            <v>0.01</v>
          </cell>
          <cell r="R80">
            <v>0.01</v>
          </cell>
          <cell r="S80">
            <v>0.01</v>
          </cell>
          <cell r="T80">
            <v>0.01</v>
          </cell>
          <cell r="X80">
            <v>0.01</v>
          </cell>
          <cell r="Y80">
            <v>0.01</v>
          </cell>
        </row>
        <row r="81">
          <cell r="B81" t="str">
            <v>Municipal Sewage Treatment-Retro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1</v>
          </cell>
          <cell r="X81">
            <v>0</v>
          </cell>
          <cell r="Y81">
            <v>0</v>
          </cell>
        </row>
        <row r="82">
          <cell r="B82" t="str">
            <v>Municipal Water Supply-Retro</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1</v>
          </cell>
          <cell r="X82">
            <v>0</v>
          </cell>
          <cell r="Y82">
            <v>0</v>
          </cell>
        </row>
        <row r="83">
          <cell r="B83" t="str">
            <v>Engine Generator Block Heaters-Retro</v>
          </cell>
          <cell r="C83">
            <v>0.01</v>
          </cell>
          <cell r="D83">
            <v>0.01</v>
          </cell>
          <cell r="E83">
            <v>0.01</v>
          </cell>
          <cell r="F83">
            <v>0.01</v>
          </cell>
          <cell r="G83">
            <v>0.01</v>
          </cell>
          <cell r="H83">
            <v>0.01</v>
          </cell>
          <cell r="I83">
            <v>0.01</v>
          </cell>
          <cell r="J83">
            <v>0.01</v>
          </cell>
          <cell r="K83">
            <v>0.01</v>
          </cell>
          <cell r="L83">
            <v>0.01</v>
          </cell>
          <cell r="M83">
            <v>0.01</v>
          </cell>
          <cell r="N83">
            <v>0.01</v>
          </cell>
          <cell r="O83">
            <v>0.01</v>
          </cell>
          <cell r="P83">
            <v>0.01</v>
          </cell>
          <cell r="Q83">
            <v>0.01</v>
          </cell>
          <cell r="R83">
            <v>0.01</v>
          </cell>
          <cell r="S83">
            <v>0.01</v>
          </cell>
          <cell r="T83">
            <v>0.01</v>
          </cell>
          <cell r="X83">
            <v>0.01</v>
          </cell>
          <cell r="Y83">
            <v>0.01</v>
          </cell>
        </row>
        <row r="84">
          <cell r="B84" t="str">
            <v>Grocery Refrigeration Bundle-Retro</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X84">
            <v>0</v>
          </cell>
          <cell r="Y84">
            <v>0</v>
          </cell>
        </row>
        <row r="85">
          <cell r="B85" t="str">
            <v>Packaged Refrigeration Equipment-New</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X85">
            <v>0</v>
          </cell>
          <cell r="Y85">
            <v>0</v>
          </cell>
        </row>
        <row r="86">
          <cell r="B86" t="str">
            <v>Appliances - Freezers-NR</v>
          </cell>
          <cell r="C86">
            <v>0.01</v>
          </cell>
          <cell r="D86">
            <v>0.01</v>
          </cell>
          <cell r="E86">
            <v>0.01</v>
          </cell>
          <cell r="F86">
            <v>0.01</v>
          </cell>
          <cell r="G86">
            <v>0.01</v>
          </cell>
          <cell r="H86">
            <v>0.01</v>
          </cell>
          <cell r="I86">
            <v>0.01</v>
          </cell>
          <cell r="J86">
            <v>0.01</v>
          </cell>
          <cell r="K86">
            <v>0.01</v>
          </cell>
          <cell r="L86">
            <v>0.01</v>
          </cell>
          <cell r="M86">
            <v>0.01</v>
          </cell>
          <cell r="N86">
            <v>0.01</v>
          </cell>
          <cell r="O86">
            <v>0.01</v>
          </cell>
          <cell r="P86">
            <v>0.01</v>
          </cell>
          <cell r="Q86">
            <v>0.01</v>
          </cell>
          <cell r="R86">
            <v>0.01</v>
          </cell>
          <cell r="S86">
            <v>0.01</v>
          </cell>
          <cell r="T86">
            <v>0.01</v>
          </cell>
          <cell r="U86" t="e">
            <v>#VALUE!</v>
          </cell>
          <cell r="X86">
            <v>0.01</v>
          </cell>
          <cell r="Y86">
            <v>0.01</v>
          </cell>
        </row>
        <row r="87">
          <cell r="B87" t="str">
            <v>Appliances - Refrigerators-NR</v>
          </cell>
          <cell r="C87">
            <v>0.01</v>
          </cell>
          <cell r="D87">
            <v>0.01</v>
          </cell>
          <cell r="E87">
            <v>0.01</v>
          </cell>
          <cell r="F87">
            <v>0.01</v>
          </cell>
          <cell r="G87">
            <v>0.01</v>
          </cell>
          <cell r="H87">
            <v>0.01</v>
          </cell>
          <cell r="I87">
            <v>0.01</v>
          </cell>
          <cell r="J87">
            <v>0.01</v>
          </cell>
          <cell r="K87">
            <v>0.01</v>
          </cell>
          <cell r="L87">
            <v>0.01</v>
          </cell>
          <cell r="M87">
            <v>0.01</v>
          </cell>
          <cell r="N87">
            <v>0.01</v>
          </cell>
          <cell r="O87">
            <v>0.01</v>
          </cell>
          <cell r="P87">
            <v>0.01</v>
          </cell>
          <cell r="Q87">
            <v>0.01</v>
          </cell>
          <cell r="R87">
            <v>0.01</v>
          </cell>
          <cell r="S87">
            <v>0.01</v>
          </cell>
          <cell r="T87">
            <v>0.01</v>
          </cell>
          <cell r="U87" t="e">
            <v>#VALUE!</v>
          </cell>
          <cell r="X87">
            <v>0.01</v>
          </cell>
          <cell r="Y87">
            <v>0.01</v>
          </cell>
        </row>
        <row r="88">
          <cell r="B88" t="str">
            <v>Water Cooler Controls-NR</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X88">
            <v>0</v>
          </cell>
          <cell r="Y88">
            <v>0</v>
          </cell>
        </row>
        <row r="89">
          <cell r="B89" t="str">
            <v>WHTanks-New</v>
          </cell>
          <cell r="C89">
            <v>1</v>
          </cell>
          <cell r="D89">
            <v>1</v>
          </cell>
          <cell r="E89">
            <v>1</v>
          </cell>
          <cell r="F89">
            <v>1</v>
          </cell>
          <cell r="G89">
            <v>1</v>
          </cell>
          <cell r="H89">
            <v>1</v>
          </cell>
          <cell r="I89">
            <v>1</v>
          </cell>
          <cell r="J89">
            <v>1</v>
          </cell>
          <cell r="K89">
            <v>1</v>
          </cell>
          <cell r="L89">
            <v>1</v>
          </cell>
          <cell r="M89">
            <v>1</v>
          </cell>
          <cell r="N89">
            <v>1</v>
          </cell>
          <cell r="O89">
            <v>1</v>
          </cell>
          <cell r="P89">
            <v>1</v>
          </cell>
          <cell r="Q89">
            <v>1</v>
          </cell>
          <cell r="R89">
            <v>1</v>
          </cell>
          <cell r="S89">
            <v>1</v>
          </cell>
          <cell r="T89">
            <v>1</v>
          </cell>
          <cell r="U89">
            <v>0</v>
          </cell>
          <cell r="X89">
            <v>1</v>
          </cell>
          <cell r="Y89">
            <v>1</v>
          </cell>
        </row>
        <row r="90">
          <cell r="B90" t="str">
            <v>WHTanks-NR</v>
          </cell>
          <cell r="C90">
            <v>1</v>
          </cell>
          <cell r="D90">
            <v>1</v>
          </cell>
          <cell r="E90">
            <v>1</v>
          </cell>
          <cell r="F90">
            <v>1</v>
          </cell>
          <cell r="G90">
            <v>1</v>
          </cell>
          <cell r="H90">
            <v>1</v>
          </cell>
          <cell r="I90">
            <v>1</v>
          </cell>
          <cell r="J90">
            <v>1</v>
          </cell>
          <cell r="K90">
            <v>1</v>
          </cell>
          <cell r="L90">
            <v>1</v>
          </cell>
          <cell r="M90">
            <v>1</v>
          </cell>
          <cell r="N90">
            <v>1</v>
          </cell>
          <cell r="O90">
            <v>1</v>
          </cell>
          <cell r="P90">
            <v>1</v>
          </cell>
          <cell r="Q90">
            <v>1</v>
          </cell>
          <cell r="R90">
            <v>1</v>
          </cell>
          <cell r="S90">
            <v>1</v>
          </cell>
          <cell r="T90">
            <v>1</v>
          </cell>
          <cell r="U90" t="e">
            <v>#VALUE!</v>
          </cell>
          <cell r="X90">
            <v>1</v>
          </cell>
          <cell r="Y90">
            <v>1</v>
          </cell>
        </row>
        <row r="91">
          <cell r="B91" t="str">
            <v>Appliances - Clothes Washers-NR</v>
          </cell>
          <cell r="C91">
            <v>0.01</v>
          </cell>
          <cell r="D91">
            <v>0.01</v>
          </cell>
          <cell r="E91">
            <v>0.01</v>
          </cell>
          <cell r="F91">
            <v>0.01</v>
          </cell>
          <cell r="G91">
            <v>0.01</v>
          </cell>
          <cell r="H91">
            <v>0.01</v>
          </cell>
          <cell r="I91">
            <v>0.01</v>
          </cell>
          <cell r="J91">
            <v>0.01</v>
          </cell>
          <cell r="K91">
            <v>0.01</v>
          </cell>
          <cell r="L91">
            <v>0.01</v>
          </cell>
          <cell r="M91">
            <v>0.01</v>
          </cell>
          <cell r="N91">
            <v>0.01</v>
          </cell>
          <cell r="O91">
            <v>0.01</v>
          </cell>
          <cell r="P91">
            <v>0.01</v>
          </cell>
          <cell r="Q91">
            <v>0.01</v>
          </cell>
          <cell r="R91">
            <v>0.01</v>
          </cell>
          <cell r="S91">
            <v>0.01</v>
          </cell>
          <cell r="T91">
            <v>0.01</v>
          </cell>
          <cell r="U91" t="e">
            <v>#VALUE!</v>
          </cell>
          <cell r="X91">
            <v>0.01</v>
          </cell>
          <cell r="Y91">
            <v>0.01</v>
          </cell>
        </row>
        <row r="92">
          <cell r="B92" t="str">
            <v>Showerheads-Retro</v>
          </cell>
          <cell r="C92">
            <v>0.8</v>
          </cell>
          <cell r="D92">
            <v>0.8</v>
          </cell>
          <cell r="E92">
            <v>0.8</v>
          </cell>
          <cell r="F92">
            <v>0.8</v>
          </cell>
          <cell r="G92">
            <v>0.8</v>
          </cell>
          <cell r="H92">
            <v>0.8</v>
          </cell>
          <cell r="I92">
            <v>0.8</v>
          </cell>
          <cell r="J92">
            <v>0.8</v>
          </cell>
          <cell r="K92">
            <v>0.8</v>
          </cell>
          <cell r="L92">
            <v>0.8</v>
          </cell>
          <cell r="M92">
            <v>0.8</v>
          </cell>
          <cell r="N92">
            <v>0.8</v>
          </cell>
          <cell r="O92">
            <v>0.8</v>
          </cell>
          <cell r="P92">
            <v>0.8</v>
          </cell>
          <cell r="Q92">
            <v>0.8</v>
          </cell>
          <cell r="R92">
            <v>0.8</v>
          </cell>
          <cell r="S92">
            <v>0.8</v>
          </cell>
          <cell r="T92">
            <v>0.8</v>
          </cell>
          <cell r="U92" t="e">
            <v>#VALUE!</v>
          </cell>
          <cell r="X92">
            <v>1</v>
          </cell>
          <cell r="Y92">
            <v>1</v>
          </cell>
        </row>
        <row r="93">
          <cell r="B93" t="str">
            <v>Water Heating - GFHX-New</v>
          </cell>
          <cell r="C93">
            <v>0.01</v>
          </cell>
          <cell r="D93">
            <v>0.01</v>
          </cell>
          <cell r="E93">
            <v>0.01</v>
          </cell>
          <cell r="F93">
            <v>0.01</v>
          </cell>
          <cell r="G93">
            <v>0.01</v>
          </cell>
          <cell r="H93">
            <v>0.01</v>
          </cell>
          <cell r="I93">
            <v>0.01</v>
          </cell>
          <cell r="J93">
            <v>0.01</v>
          </cell>
          <cell r="K93">
            <v>0.01</v>
          </cell>
          <cell r="L93">
            <v>0.01</v>
          </cell>
          <cell r="M93">
            <v>0.01</v>
          </cell>
          <cell r="N93">
            <v>0.01</v>
          </cell>
          <cell r="O93">
            <v>0.01</v>
          </cell>
          <cell r="P93">
            <v>0.01</v>
          </cell>
          <cell r="Q93">
            <v>0.01</v>
          </cell>
          <cell r="R93">
            <v>0.01</v>
          </cell>
          <cell r="S93">
            <v>0.01</v>
          </cell>
          <cell r="T93">
            <v>0.01</v>
          </cell>
          <cell r="U93" t="e">
            <v>#VALUE!</v>
          </cell>
          <cell r="X93">
            <v>0.01</v>
          </cell>
          <cell r="Y93">
            <v>0.01</v>
          </cell>
        </row>
        <row r="94">
          <cell r="B94" t="str">
            <v>Demand Control Circulating system DHW-Retro</v>
          </cell>
          <cell r="C94">
            <v>0.01</v>
          </cell>
          <cell r="D94">
            <v>0.01</v>
          </cell>
          <cell r="E94">
            <v>0.01</v>
          </cell>
          <cell r="F94">
            <v>0.01</v>
          </cell>
          <cell r="G94">
            <v>0.01</v>
          </cell>
          <cell r="H94">
            <v>0.01</v>
          </cell>
          <cell r="I94">
            <v>0.01</v>
          </cell>
          <cell r="J94">
            <v>0.01</v>
          </cell>
          <cell r="K94">
            <v>0.01</v>
          </cell>
          <cell r="L94">
            <v>0.01</v>
          </cell>
          <cell r="M94">
            <v>0.01</v>
          </cell>
          <cell r="N94">
            <v>0.01</v>
          </cell>
          <cell r="O94">
            <v>0.01</v>
          </cell>
          <cell r="P94">
            <v>0.01</v>
          </cell>
          <cell r="Q94">
            <v>0.01</v>
          </cell>
          <cell r="R94">
            <v>0.01</v>
          </cell>
          <cell r="S94">
            <v>0.01</v>
          </cell>
          <cell r="T94">
            <v>0.01</v>
          </cell>
          <cell r="U94" t="e">
            <v>#VALUE!</v>
          </cell>
          <cell r="X94">
            <v>0.01</v>
          </cell>
          <cell r="Y94">
            <v>0.01</v>
          </cell>
        </row>
        <row r="95">
          <cell r="B95" t="str">
            <v>Central HPWH MF-Retro</v>
          </cell>
          <cell r="C95">
            <v>0.01</v>
          </cell>
          <cell r="D95">
            <v>0.01</v>
          </cell>
          <cell r="E95">
            <v>0.01</v>
          </cell>
          <cell r="F95">
            <v>0.01</v>
          </cell>
          <cell r="G95">
            <v>0.01</v>
          </cell>
          <cell r="H95">
            <v>0.01</v>
          </cell>
          <cell r="I95">
            <v>0.01</v>
          </cell>
          <cell r="J95">
            <v>0.01</v>
          </cell>
          <cell r="K95">
            <v>0.01</v>
          </cell>
          <cell r="L95">
            <v>0.01</v>
          </cell>
          <cell r="M95">
            <v>0.01</v>
          </cell>
          <cell r="N95">
            <v>0.01</v>
          </cell>
          <cell r="O95">
            <v>0.01</v>
          </cell>
          <cell r="P95">
            <v>0.01</v>
          </cell>
          <cell r="Q95">
            <v>0.01</v>
          </cell>
          <cell r="R95">
            <v>0.01</v>
          </cell>
          <cell r="S95">
            <v>0.01</v>
          </cell>
          <cell r="T95">
            <v>0.01</v>
          </cell>
          <cell r="U95" t="e">
            <v>#VALUE!</v>
          </cell>
          <cell r="X95">
            <v>0.01</v>
          </cell>
          <cell r="Y95">
            <v>0.01</v>
          </cell>
        </row>
        <row r="96">
          <cell r="B96" t="str">
            <v>Ultra Low Energy Building-New</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X96">
            <v>0</v>
          </cell>
          <cell r="Y96">
            <v>0</v>
          </cell>
        </row>
      </sheetData>
      <sheetData sheetId="4">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v>0</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t="str">
            <v/>
          </cell>
        </row>
        <row r="13">
          <cell r="B13" t="str">
            <v>Compressed Air-NR</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t="str">
            <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0.1</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0.9</v>
          </cell>
          <cell r="V15" t="str">
            <v>NEEA Sales data</v>
          </cell>
        </row>
        <row r="16">
          <cell r="B16" t="str">
            <v>Smart Plug Power Strips-Retro</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0.4</v>
          </cell>
        </row>
        <row r="17">
          <cell r="B17" t="str">
            <v>Data Centers-NR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0.2</v>
          </cell>
          <cell r="V17" t="str">
            <v>ESTAR Server 9% (+), Virtualization 20%</v>
          </cell>
        </row>
        <row r="18">
          <cell r="B18" t="str">
            <v>Monitor-NR</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0.55000000000000004</v>
          </cell>
          <cell r="V18" t="str">
            <v>ENERGY STAR USD Summary Report _2013</v>
          </cell>
        </row>
        <row r="19">
          <cell r="B19" t="str">
            <v>Desktop-NR</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0.75</v>
          </cell>
          <cell r="V19" t="str">
            <v>NEEA Sales data</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0.26</v>
          </cell>
          <cell r="V20" t="str">
            <v>6 going on 7 plus CBSA</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0.39</v>
          </cell>
          <cell r="V21" t="str">
            <v>EPA Energy Star 2011</v>
          </cell>
        </row>
        <row r="22">
          <cell r="B22" t="str">
            <v>DHP-New</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row>
        <row r="23">
          <cell r="B23" t="str">
            <v>DHP-Retro</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row>
        <row r="24">
          <cell r="B24" t="str">
            <v>Glass-New</v>
          </cell>
          <cell r="C24">
            <v>0.30399999999999999</v>
          </cell>
          <cell r="D24">
            <v>0.21039999999999998</v>
          </cell>
          <cell r="E24">
            <v>0.21760000000000002</v>
          </cell>
          <cell r="F24">
            <v>0.38244</v>
          </cell>
          <cell r="G24">
            <v>0.38183</v>
          </cell>
          <cell r="H24">
            <v>0.21683000000000002</v>
          </cell>
          <cell r="I24">
            <v>0.45624999999999999</v>
          </cell>
          <cell r="J24">
            <v>0.1434</v>
          </cell>
          <cell r="K24">
            <v>0.20800000000000002</v>
          </cell>
          <cell r="L24">
            <v>0.47244999999999998</v>
          </cell>
          <cell r="M24">
            <v>0.21212000000000003</v>
          </cell>
          <cell r="N24">
            <v>0.22062000000000004</v>
          </cell>
          <cell r="O24">
            <v>0.225000056</v>
          </cell>
          <cell r="P24">
            <v>0.25224999999999997</v>
          </cell>
          <cell r="Q24">
            <v>0.19740000000000002</v>
          </cell>
          <cell r="R24">
            <v>0.25850000000000001</v>
          </cell>
          <cell r="S24">
            <v>0.2</v>
          </cell>
          <cell r="T24">
            <v>0.23139999999999999</v>
          </cell>
          <cell r="U24">
            <v>0</v>
          </cell>
        </row>
        <row r="25">
          <cell r="B25" t="str">
            <v>Glass-NR</v>
          </cell>
          <cell r="C25">
            <v>0.30399999999999999</v>
          </cell>
          <cell r="D25">
            <v>0.21039999999999998</v>
          </cell>
          <cell r="E25">
            <v>0.21760000000000002</v>
          </cell>
          <cell r="F25">
            <v>0.38244</v>
          </cell>
          <cell r="G25">
            <v>0.38183</v>
          </cell>
          <cell r="H25">
            <v>0.21683000000000002</v>
          </cell>
          <cell r="I25">
            <v>0.45624999999999999</v>
          </cell>
          <cell r="J25">
            <v>0.1434</v>
          </cell>
          <cell r="K25">
            <v>0.20800000000000002</v>
          </cell>
          <cell r="L25">
            <v>0.47244999999999998</v>
          </cell>
          <cell r="M25">
            <v>0.21212000000000003</v>
          </cell>
          <cell r="N25">
            <v>0.22062000000000004</v>
          </cell>
          <cell r="O25">
            <v>0.225000056</v>
          </cell>
          <cell r="P25">
            <v>0.25224999999999997</v>
          </cell>
          <cell r="Q25">
            <v>0.19740000000000002</v>
          </cell>
          <cell r="R25">
            <v>0.25850000000000001</v>
          </cell>
          <cell r="S25">
            <v>0.2</v>
          </cell>
          <cell r="T25">
            <v>0.23139999999999999</v>
          </cell>
          <cell r="U25">
            <v>0</v>
          </cell>
        </row>
        <row r="26">
          <cell r="B26" t="str">
            <v>WEPT-Retro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row>
        <row r="27">
          <cell r="B27" t="str">
            <v>Advanced Rooftop Controller-New</v>
          </cell>
          <cell r="C27">
            <v>0.05</v>
          </cell>
          <cell r="D27">
            <v>0.05</v>
          </cell>
          <cell r="E27">
            <v>0.05</v>
          </cell>
          <cell r="F27">
            <v>0.05</v>
          </cell>
          <cell r="G27">
            <v>0.05</v>
          </cell>
          <cell r="H27">
            <v>0.05</v>
          </cell>
          <cell r="I27">
            <v>0.05</v>
          </cell>
          <cell r="J27">
            <v>0.05</v>
          </cell>
          <cell r="K27">
            <v>0.05</v>
          </cell>
          <cell r="L27">
            <v>0.05</v>
          </cell>
          <cell r="M27">
            <v>0.05</v>
          </cell>
          <cell r="N27">
            <v>0.05</v>
          </cell>
          <cell r="O27">
            <v>0.05</v>
          </cell>
          <cell r="P27">
            <v>0.05</v>
          </cell>
          <cell r="Q27">
            <v>0.05</v>
          </cell>
          <cell r="R27">
            <v>0.05</v>
          </cell>
          <cell r="S27">
            <v>0.05</v>
          </cell>
          <cell r="T27">
            <v>0.05</v>
          </cell>
          <cell r="U27">
            <v>0</v>
          </cell>
        </row>
        <row r="28">
          <cell r="B28" t="str">
            <v>Advanced Rooftop Controller-NR</v>
          </cell>
          <cell r="C28">
            <v>0.05</v>
          </cell>
          <cell r="D28">
            <v>0.05</v>
          </cell>
          <cell r="E28">
            <v>0.05</v>
          </cell>
          <cell r="F28">
            <v>0.05</v>
          </cell>
          <cell r="G28">
            <v>0.05</v>
          </cell>
          <cell r="H28">
            <v>0.05</v>
          </cell>
          <cell r="I28">
            <v>0.05</v>
          </cell>
          <cell r="J28">
            <v>0.05</v>
          </cell>
          <cell r="K28">
            <v>0.05</v>
          </cell>
          <cell r="L28">
            <v>0.05</v>
          </cell>
          <cell r="M28">
            <v>0.05</v>
          </cell>
          <cell r="N28">
            <v>0.05</v>
          </cell>
          <cell r="O28">
            <v>0.05</v>
          </cell>
          <cell r="P28">
            <v>0.05</v>
          </cell>
          <cell r="Q28">
            <v>0.05</v>
          </cell>
          <cell r="R28">
            <v>0.05</v>
          </cell>
          <cell r="S28">
            <v>0.05</v>
          </cell>
          <cell r="T28">
            <v>0.05</v>
          </cell>
          <cell r="U28">
            <v>0</v>
          </cell>
        </row>
        <row r="29">
          <cell r="B29" t="str">
            <v>Advanced Rooftop Controller-Retro</v>
          </cell>
          <cell r="C29">
            <v>0.05</v>
          </cell>
          <cell r="D29">
            <v>0.05</v>
          </cell>
          <cell r="E29">
            <v>0.05</v>
          </cell>
          <cell r="F29">
            <v>0.05</v>
          </cell>
          <cell r="G29">
            <v>0.05</v>
          </cell>
          <cell r="H29">
            <v>0.05</v>
          </cell>
          <cell r="I29">
            <v>0.05</v>
          </cell>
          <cell r="J29">
            <v>0.05</v>
          </cell>
          <cell r="K29">
            <v>0.05</v>
          </cell>
          <cell r="L29">
            <v>0.05</v>
          </cell>
          <cell r="M29">
            <v>0.05</v>
          </cell>
          <cell r="N29">
            <v>0.05</v>
          </cell>
          <cell r="O29">
            <v>0.05</v>
          </cell>
          <cell r="P29">
            <v>0.05</v>
          </cell>
          <cell r="Q29">
            <v>0.05</v>
          </cell>
          <cell r="R29">
            <v>0.05</v>
          </cell>
          <cell r="S29">
            <v>0.05</v>
          </cell>
          <cell r="T29">
            <v>0.05</v>
          </cell>
          <cell r="U29">
            <v>0</v>
          </cell>
        </row>
        <row r="30">
          <cell r="B30" t="str">
            <v>Variable Speed Chiller-New</v>
          </cell>
          <cell r="C30">
            <v>0.1</v>
          </cell>
          <cell r="D30">
            <v>0.1</v>
          </cell>
          <cell r="E30">
            <v>0.1</v>
          </cell>
          <cell r="F30">
            <v>0.1</v>
          </cell>
          <cell r="G30">
            <v>0.1</v>
          </cell>
          <cell r="H30">
            <v>0.1</v>
          </cell>
          <cell r="I30">
            <v>0.1</v>
          </cell>
          <cell r="J30">
            <v>0.1</v>
          </cell>
          <cell r="K30">
            <v>0.1</v>
          </cell>
          <cell r="L30">
            <v>0.1</v>
          </cell>
          <cell r="M30">
            <v>0.1</v>
          </cell>
          <cell r="N30">
            <v>0.1</v>
          </cell>
          <cell r="O30">
            <v>0.1</v>
          </cell>
          <cell r="P30">
            <v>0.1</v>
          </cell>
          <cell r="Q30">
            <v>0.1</v>
          </cell>
          <cell r="R30">
            <v>0.1</v>
          </cell>
          <cell r="S30">
            <v>0.1</v>
          </cell>
          <cell r="T30">
            <v>0.1</v>
          </cell>
          <cell r="U30">
            <v>0</v>
          </cell>
        </row>
        <row r="31">
          <cell r="B31" t="str">
            <v>Variable Speed Chiller-NR</v>
          </cell>
          <cell r="C31">
            <v>0.1</v>
          </cell>
          <cell r="D31">
            <v>0.1</v>
          </cell>
          <cell r="E31">
            <v>0.1</v>
          </cell>
          <cell r="F31">
            <v>0.1</v>
          </cell>
          <cell r="G31">
            <v>0.1</v>
          </cell>
          <cell r="H31">
            <v>0.1</v>
          </cell>
          <cell r="I31">
            <v>0.1</v>
          </cell>
          <cell r="J31">
            <v>0.1</v>
          </cell>
          <cell r="K31">
            <v>0.1</v>
          </cell>
          <cell r="L31">
            <v>0.1</v>
          </cell>
          <cell r="M31">
            <v>0.1</v>
          </cell>
          <cell r="N31">
            <v>0.1</v>
          </cell>
          <cell r="O31">
            <v>0.1</v>
          </cell>
          <cell r="P31">
            <v>0.1</v>
          </cell>
          <cell r="Q31">
            <v>0.1</v>
          </cell>
          <cell r="R31">
            <v>0.1</v>
          </cell>
          <cell r="S31">
            <v>0.1</v>
          </cell>
          <cell r="T31">
            <v>0.1</v>
          </cell>
          <cell r="U31">
            <v>0</v>
          </cell>
        </row>
        <row r="32">
          <cell r="B32" t="str">
            <v>Commercial EM-New</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t="str">
            <v/>
          </cell>
          <cell r="V32" t="str">
            <v>Baseline saturation in measure workbook-eui adjustment</v>
          </cell>
        </row>
        <row r="33">
          <cell r="B33" t="str">
            <v>Commercial EM-NR</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t="str">
            <v/>
          </cell>
        </row>
        <row r="34">
          <cell r="B34" t="str">
            <v>Commercial EM-Retro</v>
          </cell>
          <cell r="C34">
            <v>0.18579999999999999</v>
          </cell>
          <cell r="D34">
            <v>0.18579999999999999</v>
          </cell>
          <cell r="E34">
            <v>0.18579999999999999</v>
          </cell>
          <cell r="F34">
            <v>0.18579999999999999</v>
          </cell>
          <cell r="G34">
            <v>0.18579999999999999</v>
          </cell>
          <cell r="H34">
            <v>0.18579999999999999</v>
          </cell>
          <cell r="I34">
            <v>0.18579999999999999</v>
          </cell>
          <cell r="J34">
            <v>0.18579999999999999</v>
          </cell>
          <cell r="K34">
            <v>0.18579999999999999</v>
          </cell>
          <cell r="L34">
            <v>0.18579999999999999</v>
          </cell>
          <cell r="M34">
            <v>0.18579999999999999</v>
          </cell>
          <cell r="N34">
            <v>0.18579999999999999</v>
          </cell>
          <cell r="O34">
            <v>0.18579999999999999</v>
          </cell>
          <cell r="P34">
            <v>0.18579999999999999</v>
          </cell>
          <cell r="Q34">
            <v>0.18579999999999999</v>
          </cell>
          <cell r="R34">
            <v>0.18579999999999999</v>
          </cell>
          <cell r="S34">
            <v>0.18579999999999999</v>
          </cell>
          <cell r="T34">
            <v>0.18579999999999999</v>
          </cell>
          <cell r="U34" t="str">
            <v/>
          </cell>
          <cell r="V34" t="str">
            <v>From 6 going on 7.  See Com-EM workbook</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row>
        <row r="37">
          <cell r="B37" t="str">
            <v>Economizer-Retro</v>
          </cell>
          <cell r="C37">
            <v>0.4</v>
          </cell>
          <cell r="D37">
            <v>0.25</v>
          </cell>
          <cell r="E37">
            <v>0.25</v>
          </cell>
          <cell r="F37">
            <v>0.4</v>
          </cell>
          <cell r="G37">
            <v>0.25</v>
          </cell>
          <cell r="H37">
            <v>0.25</v>
          </cell>
          <cell r="I37">
            <v>0.25</v>
          </cell>
          <cell r="J37">
            <v>0.4</v>
          </cell>
          <cell r="K37">
            <v>0.4</v>
          </cell>
          <cell r="L37">
            <v>0.25</v>
          </cell>
          <cell r="M37">
            <v>0.4</v>
          </cell>
          <cell r="N37">
            <v>0.25</v>
          </cell>
          <cell r="O37">
            <v>0.25</v>
          </cell>
          <cell r="P37">
            <v>0.25</v>
          </cell>
          <cell r="Q37">
            <v>0.4</v>
          </cell>
          <cell r="R37">
            <v>0.25</v>
          </cell>
          <cell r="S37">
            <v>0.25</v>
          </cell>
          <cell r="T37">
            <v>0.25</v>
          </cell>
          <cell r="U37">
            <v>0</v>
          </cell>
        </row>
        <row r="38">
          <cell r="B38" t="str">
            <v>Demand Control Ventilation-New</v>
          </cell>
          <cell r="C38">
            <v>0</v>
          </cell>
          <cell r="D38">
            <v>0</v>
          </cell>
          <cell r="E38">
            <v>0</v>
          </cell>
          <cell r="F38">
            <v>0.2</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row>
        <row r="40">
          <cell r="B40" t="str">
            <v>Demand Control Ventilation-Retro</v>
          </cell>
          <cell r="C40">
            <v>0.29417841433623887</v>
          </cell>
          <cell r="D40">
            <v>0.16600530238180544</v>
          </cell>
          <cell r="E40">
            <v>2.3737663898859066E-2</v>
          </cell>
          <cell r="F40">
            <v>0.22300715162221316</v>
          </cell>
          <cell r="G40">
            <v>0.19741792645695339</v>
          </cell>
          <cell r="H40">
            <v>4.2740762746028386E-2</v>
          </cell>
          <cell r="I40">
            <v>1.3597214573254024E-2</v>
          </cell>
          <cell r="J40">
            <v>0.3265989178858158</v>
          </cell>
          <cell r="K40">
            <v>0.13622896031789924</v>
          </cell>
          <cell r="L40">
            <v>0.12181229468805803</v>
          </cell>
          <cell r="M40">
            <v>1.5043119467328166E-2</v>
          </cell>
          <cell r="N40">
            <v>0.13718952244125024</v>
          </cell>
          <cell r="O40">
            <v>0.13714113159081304</v>
          </cell>
          <cell r="P40">
            <v>3.8125362646436782E-2</v>
          </cell>
          <cell r="Q40">
            <v>0.13622896031789924</v>
          </cell>
          <cell r="R40">
            <v>9.2381299117502383E-2</v>
          </cell>
          <cell r="S40">
            <v>0.22458868903269982</v>
          </cell>
          <cell r="T40">
            <v>0.27868917229328594</v>
          </cell>
          <cell r="U40">
            <v>0</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0.1</v>
          </cell>
          <cell r="W41">
            <v>0.29417841433623887</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W42">
            <v>0.16600530238180544</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0.4</v>
          </cell>
          <cell r="W43">
            <v>2.3737663898859066E-2</v>
          </cell>
        </row>
        <row r="44">
          <cell r="B44" t="str">
            <v>Weatherization - School-Retro</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t="str">
            <v/>
          </cell>
          <cell r="W44">
            <v>0.22300715162221316</v>
          </cell>
        </row>
        <row r="45">
          <cell r="B45" t="str">
            <v>Energy Recovery Ventilator-NR</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0.9</v>
          </cell>
          <cell r="V45" t="str">
            <v>NEEA Sales data</v>
          </cell>
          <cell r="W45">
            <v>0.19741792645695339</v>
          </cell>
        </row>
        <row r="46">
          <cell r="B46" t="str">
            <v>AC Heat Recovery for Water Heating-NR</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t="str">
            <v/>
          </cell>
          <cell r="W46">
            <v>4.2740762746028386E-2</v>
          </cell>
        </row>
        <row r="47">
          <cell r="B47" t="str">
            <v>Room Occupancy Sensors in Lodging-Retro</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t="str">
            <v/>
          </cell>
          <cell r="W47">
            <v>1.3597214573254024E-2</v>
          </cell>
        </row>
        <row r="48">
          <cell r="B48" t="str">
            <v>Chiller - chilled water retrofit-Retro</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t="str">
            <v/>
          </cell>
          <cell r="W48">
            <v>0.3265989178858158</v>
          </cell>
        </row>
        <row r="49">
          <cell r="B49" t="str">
            <v>Chiller - equip retrofits-Retro</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t="str">
            <v/>
          </cell>
          <cell r="W49">
            <v>0.13622896031789924</v>
          </cell>
        </row>
        <row r="50">
          <cell r="B50" t="str">
            <v>Pool Blankets-Retro</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t="str">
            <v/>
          </cell>
          <cell r="W50">
            <v>0.12181229468805803</v>
          </cell>
        </row>
        <row r="51">
          <cell r="B51" t="str">
            <v>Web-Enabled Thermostats-Retro</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t="str">
            <v/>
          </cell>
          <cell r="W51">
            <v>1.5043119467328166E-2</v>
          </cell>
        </row>
        <row r="52">
          <cell r="B52" t="str">
            <v>Garage CO2 ventilation-Retro</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t="str">
            <v/>
          </cell>
          <cell r="W52">
            <v>0.13718952244125024</v>
          </cell>
        </row>
        <row r="53">
          <cell r="B53" t="str">
            <v>Circ Pump ECM and drive-Retro</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t="str">
            <v/>
          </cell>
          <cell r="W53">
            <v>0.13714113159081304</v>
          </cell>
        </row>
        <row r="54">
          <cell r="B54" t="str">
            <v>VRF-New</v>
          </cell>
          <cell r="C54">
            <v>0.02</v>
          </cell>
          <cell r="D54">
            <v>0.02</v>
          </cell>
          <cell r="E54">
            <v>0.02</v>
          </cell>
          <cell r="F54">
            <v>0.02</v>
          </cell>
          <cell r="G54">
            <v>0.02</v>
          </cell>
          <cell r="H54">
            <v>0.02</v>
          </cell>
          <cell r="I54">
            <v>0.02</v>
          </cell>
          <cell r="J54">
            <v>0.02</v>
          </cell>
          <cell r="K54">
            <v>0.02</v>
          </cell>
          <cell r="L54">
            <v>0.02</v>
          </cell>
          <cell r="M54">
            <v>0.02</v>
          </cell>
          <cell r="N54">
            <v>0.02</v>
          </cell>
          <cell r="O54">
            <v>0.02</v>
          </cell>
          <cell r="P54">
            <v>0.02</v>
          </cell>
          <cell r="Q54">
            <v>0.02</v>
          </cell>
          <cell r="R54">
            <v>0.02</v>
          </cell>
          <cell r="S54">
            <v>0.02</v>
          </cell>
          <cell r="T54">
            <v>0.02</v>
          </cell>
          <cell r="U54" t="str">
            <v/>
          </cell>
          <cell r="V54" t="str">
            <v>US saturation 2%</v>
          </cell>
          <cell r="W54">
            <v>3.8125362646436782E-2</v>
          </cell>
        </row>
        <row r="55">
          <cell r="B55" t="str">
            <v>VRF-Retro</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t="str">
            <v/>
          </cell>
          <cell r="W55">
            <v>0.13622896031789924</v>
          </cell>
        </row>
        <row r="56">
          <cell r="B56" t="str">
            <v>Evaporator Roof Top HVAC-Retro</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t="str">
            <v/>
          </cell>
          <cell r="W56">
            <v>9.2381299117502383E-2</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t="str">
            <v>Baseline saturation in measure workbook.  Multiple measures</v>
          </cell>
          <cell r="W57">
            <v>0.22458868903269982</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t="str">
            <v>Baseline saturation in measure workbook.  Multiple measures</v>
          </cell>
          <cell r="W58">
            <v>0.27868917229328594</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t="str">
            <v>Baseline saturation in measure workbook.  Multiple measures</v>
          </cell>
          <cell r="W59">
            <v>0.22300715162221316</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t="str">
            <v>Baseline saturation in measure workbook.  Multiple measures</v>
          </cell>
          <cell r="W60">
            <v>0.3265989178858158</v>
          </cell>
        </row>
        <row r="61">
          <cell r="B61" t="str">
            <v>Top Daylighting-New</v>
          </cell>
          <cell r="C61">
            <v>0</v>
          </cell>
          <cell r="D61">
            <v>0.02</v>
          </cell>
          <cell r="E61">
            <v>0.03</v>
          </cell>
          <cell r="F61">
            <v>0.3</v>
          </cell>
          <cell r="G61">
            <v>0.1</v>
          </cell>
          <cell r="H61">
            <v>0</v>
          </cell>
          <cell r="I61">
            <v>0</v>
          </cell>
          <cell r="J61">
            <v>0.2</v>
          </cell>
          <cell r="K61">
            <v>0.1</v>
          </cell>
          <cell r="L61">
            <v>0.1</v>
          </cell>
          <cell r="M61">
            <v>0.1</v>
          </cell>
          <cell r="N61">
            <v>0</v>
          </cell>
          <cell r="O61">
            <v>0</v>
          </cell>
          <cell r="P61">
            <v>0</v>
          </cell>
          <cell r="Q61">
            <v>0</v>
          </cell>
          <cell r="R61">
            <v>0.02</v>
          </cell>
          <cell r="S61">
            <v>0</v>
          </cell>
          <cell r="T61">
            <v>0.02</v>
          </cell>
          <cell r="U61">
            <v>0</v>
          </cell>
          <cell r="W61">
            <v>0.12181229468805803</v>
          </cell>
        </row>
        <row r="62">
          <cell r="B62" t="str">
            <v>Perimeter Daylighting Controls Advanced-New</v>
          </cell>
          <cell r="C62">
            <v>0.2</v>
          </cell>
          <cell r="D62">
            <v>0.2</v>
          </cell>
          <cell r="E62">
            <v>0.1</v>
          </cell>
          <cell r="F62">
            <v>0</v>
          </cell>
          <cell r="G62">
            <v>0</v>
          </cell>
          <cell r="H62">
            <v>0</v>
          </cell>
          <cell r="I62">
            <v>0</v>
          </cell>
          <cell r="J62">
            <v>0.7</v>
          </cell>
          <cell r="K62">
            <v>0.2</v>
          </cell>
          <cell r="L62">
            <v>0</v>
          </cell>
          <cell r="M62">
            <v>0</v>
          </cell>
          <cell r="N62">
            <v>0</v>
          </cell>
          <cell r="O62">
            <v>0</v>
          </cell>
          <cell r="P62">
            <v>0</v>
          </cell>
          <cell r="Q62">
            <v>0</v>
          </cell>
          <cell r="R62">
            <v>0.05</v>
          </cell>
          <cell r="S62">
            <v>0.05</v>
          </cell>
          <cell r="T62">
            <v>0.05</v>
          </cell>
          <cell r="U62">
            <v>0</v>
          </cell>
          <cell r="W62">
            <v>0.17488641186800052</v>
          </cell>
        </row>
        <row r="63">
          <cell r="B63" t="str">
            <v>Perimeter Daylighting Controls Advanced-NR</v>
          </cell>
          <cell r="C63">
            <v>0.1</v>
          </cell>
          <cell r="D63">
            <v>0.1</v>
          </cell>
          <cell r="E63">
            <v>0.05</v>
          </cell>
          <cell r="F63">
            <v>0</v>
          </cell>
          <cell r="G63">
            <v>0</v>
          </cell>
          <cell r="H63">
            <v>0</v>
          </cell>
          <cell r="I63">
            <v>0</v>
          </cell>
          <cell r="J63">
            <v>0.3</v>
          </cell>
          <cell r="K63">
            <v>0.2</v>
          </cell>
          <cell r="L63">
            <v>0</v>
          </cell>
          <cell r="M63">
            <v>0</v>
          </cell>
          <cell r="N63">
            <v>0</v>
          </cell>
          <cell r="O63">
            <v>0</v>
          </cell>
          <cell r="P63">
            <v>0</v>
          </cell>
          <cell r="Q63">
            <v>0</v>
          </cell>
          <cell r="R63">
            <v>0.05</v>
          </cell>
          <cell r="S63">
            <v>0.05</v>
          </cell>
          <cell r="T63">
            <v>0.05</v>
          </cell>
          <cell r="U63">
            <v>0</v>
          </cell>
        </row>
        <row r="64">
          <cell r="B64" t="str">
            <v>Lighting Controls Interior-New</v>
          </cell>
          <cell r="C64">
            <v>0.1</v>
          </cell>
          <cell r="D64">
            <v>0.05</v>
          </cell>
          <cell r="E64">
            <v>0.03</v>
          </cell>
          <cell r="F64">
            <v>0.7</v>
          </cell>
          <cell r="G64">
            <v>0.5</v>
          </cell>
          <cell r="H64">
            <v>0.3</v>
          </cell>
          <cell r="I64">
            <v>0.5</v>
          </cell>
          <cell r="J64">
            <v>0.2</v>
          </cell>
          <cell r="K64">
            <v>0.2</v>
          </cell>
          <cell r="L64">
            <v>0.2</v>
          </cell>
          <cell r="M64">
            <v>0.7</v>
          </cell>
          <cell r="N64">
            <v>0.5</v>
          </cell>
          <cell r="O64">
            <v>0.05</v>
          </cell>
          <cell r="P64">
            <v>0.05</v>
          </cell>
          <cell r="Q64">
            <v>0.2</v>
          </cell>
          <cell r="R64">
            <v>0.2</v>
          </cell>
          <cell r="S64">
            <v>0.1</v>
          </cell>
          <cell r="T64">
            <v>0.1</v>
          </cell>
          <cell r="U64">
            <v>0</v>
          </cell>
        </row>
        <row r="65">
          <cell r="B65" t="str">
            <v>Lighting Controls Interior-NR</v>
          </cell>
          <cell r="C65">
            <v>0.1</v>
          </cell>
          <cell r="D65">
            <v>0.05</v>
          </cell>
          <cell r="E65">
            <v>0.03</v>
          </cell>
          <cell r="F65">
            <v>0.5</v>
          </cell>
          <cell r="G65">
            <v>0.3</v>
          </cell>
          <cell r="H65">
            <v>0.2</v>
          </cell>
          <cell r="I65">
            <v>0.3</v>
          </cell>
          <cell r="J65">
            <v>0.2</v>
          </cell>
          <cell r="K65">
            <v>0.2</v>
          </cell>
          <cell r="L65">
            <v>0.1</v>
          </cell>
          <cell r="M65">
            <v>0.5</v>
          </cell>
          <cell r="N65">
            <v>0.3</v>
          </cell>
          <cell r="O65">
            <v>0.05</v>
          </cell>
          <cell r="P65">
            <v>0.05</v>
          </cell>
          <cell r="Q65">
            <v>0.1</v>
          </cell>
          <cell r="R65">
            <v>0.1</v>
          </cell>
          <cell r="S65">
            <v>0.1</v>
          </cell>
          <cell r="T65">
            <v>0.1</v>
          </cell>
          <cell r="U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t="str">
            <v>Baseline saturation in measure workbook.  Source (DOE 2014)</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t="str">
            <v>Baseline saturation in measure workbook.  Source (DOE 2014)</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0.4</v>
          </cell>
          <cell r="V68" t="str">
            <v>Baseline saturation in measure workbook.  Source (DOE 2014)</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t="str">
            <v>Baseline saturation in measure workbook.  Source (DOE 2014)</v>
          </cell>
        </row>
        <row r="70">
          <cell r="B70" t="str">
            <v>Parking Lighting-New</v>
          </cell>
          <cell r="C70">
            <v>0.2</v>
          </cell>
          <cell r="D70">
            <v>0.2</v>
          </cell>
          <cell r="E70">
            <v>0.2</v>
          </cell>
          <cell r="F70">
            <v>0.2</v>
          </cell>
          <cell r="G70">
            <v>0.2</v>
          </cell>
          <cell r="H70">
            <v>0.2</v>
          </cell>
          <cell r="I70">
            <v>0.2</v>
          </cell>
          <cell r="J70">
            <v>0.2</v>
          </cell>
          <cell r="K70">
            <v>0.2</v>
          </cell>
          <cell r="L70">
            <v>0.2</v>
          </cell>
          <cell r="M70">
            <v>0.2</v>
          </cell>
          <cell r="N70">
            <v>0.2</v>
          </cell>
          <cell r="O70">
            <v>0.2</v>
          </cell>
          <cell r="P70">
            <v>0.2</v>
          </cell>
          <cell r="Q70">
            <v>0.2</v>
          </cell>
          <cell r="R70">
            <v>0.2</v>
          </cell>
          <cell r="S70">
            <v>0.2</v>
          </cell>
          <cell r="T70">
            <v>0.2</v>
          </cell>
        </row>
        <row r="71">
          <cell r="B71" t="str">
            <v>Parking Lighting-NR</v>
          </cell>
          <cell r="C71">
            <v>0.01</v>
          </cell>
          <cell r="D71">
            <v>0.01</v>
          </cell>
          <cell r="E71">
            <v>0.01</v>
          </cell>
          <cell r="F71">
            <v>0.01</v>
          </cell>
          <cell r="G71">
            <v>0.01</v>
          </cell>
          <cell r="H71">
            <v>0.01</v>
          </cell>
          <cell r="I71">
            <v>0.01</v>
          </cell>
          <cell r="J71">
            <v>0.01</v>
          </cell>
          <cell r="K71">
            <v>0.01</v>
          </cell>
          <cell r="L71">
            <v>0.01</v>
          </cell>
          <cell r="M71">
            <v>0.01</v>
          </cell>
          <cell r="N71">
            <v>0.01</v>
          </cell>
          <cell r="O71">
            <v>0.01</v>
          </cell>
          <cell r="P71">
            <v>0.01</v>
          </cell>
          <cell r="Q71">
            <v>0.01</v>
          </cell>
          <cell r="R71">
            <v>0.01</v>
          </cell>
          <cell r="S71">
            <v>0.01</v>
          </cell>
          <cell r="T71">
            <v>0.01</v>
          </cell>
          <cell r="U71">
            <v>0.01</v>
          </cell>
        </row>
        <row r="72">
          <cell r="B72" t="str">
            <v>Bi-Level Stairwell Lighting-NR</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t="str">
            <v/>
          </cell>
        </row>
        <row r="73">
          <cell r="B73" t="str">
            <v>Low Power LF Lamps-NR</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V73" t="str">
            <v>In workbook. Uses market average mix of lpow watt from sales data</v>
          </cell>
        </row>
        <row r="74">
          <cell r="B74" t="str">
            <v>LEC Exit Sign-New</v>
          </cell>
        </row>
        <row r="75">
          <cell r="B75" t="str">
            <v>LEC Exit Sign-NR</v>
          </cell>
        </row>
        <row r="76">
          <cell r="B76" t="str">
            <v>ECM-VAV-New</v>
          </cell>
          <cell r="C76">
            <v>0.4</v>
          </cell>
          <cell r="D76">
            <v>0.3</v>
          </cell>
          <cell r="E76">
            <v>0.1</v>
          </cell>
          <cell r="F76">
            <v>0.1</v>
          </cell>
          <cell r="G76">
            <v>0.1</v>
          </cell>
          <cell r="H76">
            <v>0.1</v>
          </cell>
          <cell r="I76">
            <v>0.4</v>
          </cell>
          <cell r="J76">
            <v>0.1</v>
          </cell>
          <cell r="K76">
            <v>0.4</v>
          </cell>
          <cell r="L76">
            <v>0.1</v>
          </cell>
          <cell r="M76">
            <v>0.1</v>
          </cell>
          <cell r="N76">
            <v>0.1</v>
          </cell>
          <cell r="O76">
            <v>0.1</v>
          </cell>
          <cell r="P76">
            <v>0.1</v>
          </cell>
          <cell r="Q76">
            <v>0.4</v>
          </cell>
          <cell r="R76">
            <v>0.1</v>
          </cell>
          <cell r="S76">
            <v>0.1</v>
          </cell>
          <cell r="T76">
            <v>0.4</v>
          </cell>
          <cell r="U76">
            <v>0</v>
          </cell>
        </row>
        <row r="77">
          <cell r="B77" t="str">
            <v>ECM-VAV-NR</v>
          </cell>
          <cell r="C77">
            <v>0.2</v>
          </cell>
          <cell r="D77">
            <v>0.2</v>
          </cell>
          <cell r="E77">
            <v>0.1</v>
          </cell>
          <cell r="F77">
            <v>0.1</v>
          </cell>
          <cell r="G77">
            <v>0.1</v>
          </cell>
          <cell r="H77">
            <v>0.1</v>
          </cell>
          <cell r="I77">
            <v>0.2</v>
          </cell>
          <cell r="J77">
            <v>0.1</v>
          </cell>
          <cell r="K77">
            <v>0.2</v>
          </cell>
          <cell r="L77">
            <v>0.1</v>
          </cell>
          <cell r="M77">
            <v>0.1</v>
          </cell>
          <cell r="N77">
            <v>0.1</v>
          </cell>
          <cell r="O77">
            <v>0.1</v>
          </cell>
          <cell r="P77">
            <v>0.1</v>
          </cell>
          <cell r="Q77">
            <v>0.2</v>
          </cell>
          <cell r="R77">
            <v>0.1</v>
          </cell>
          <cell r="S77">
            <v>0.1</v>
          </cell>
          <cell r="T77">
            <v>0.2</v>
          </cell>
          <cell r="U77">
            <v>0</v>
          </cell>
        </row>
        <row r="78">
          <cell r="B78" t="str">
            <v>Pool pumps-Retro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t="str">
            <v/>
          </cell>
        </row>
        <row r="79">
          <cell r="B79" t="str">
            <v>MotorsRewind-New</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t="str">
            <v/>
          </cell>
        </row>
        <row r="80">
          <cell r="B80" t="str">
            <v>MotorsRewind-NR</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t="str">
            <v/>
          </cell>
        </row>
        <row r="81">
          <cell r="B81" t="str">
            <v>Municipal Sewage Treatment-Retro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t="str">
            <v>Baseline saturation in measure workbook</v>
          </cell>
        </row>
        <row r="82">
          <cell r="B82" t="str">
            <v>Municipal Water Supply-Retro</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t="str">
            <v>Baseline saturation in measure workbook</v>
          </cell>
        </row>
        <row r="83">
          <cell r="B83" t="str">
            <v>Engine Generator Block Heaters-Retro</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t="str">
            <v/>
          </cell>
        </row>
        <row r="84">
          <cell r="B84" t="str">
            <v>Grocery Refrigeration Bundle-Retro</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row>
        <row r="85">
          <cell r="B85" t="str">
            <v>Packaged Refrigeration Equipment-New</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0.05</v>
          </cell>
        </row>
        <row r="86">
          <cell r="B86" t="str">
            <v>Appliances - Freezers-NR</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t="str">
            <v/>
          </cell>
        </row>
        <row r="87">
          <cell r="B87" t="str">
            <v>Appliances - Refrigerators-NR</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t="str">
            <v/>
          </cell>
        </row>
        <row r="88">
          <cell r="B88" t="str">
            <v>Water Cooler Controls-NR</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t="str">
            <v>Baseline saturation in measure workbook.  Multiple measures</v>
          </cell>
        </row>
        <row r="89">
          <cell r="B89" t="str">
            <v>WHTanks-New</v>
          </cell>
          <cell r="C89">
            <v>0</v>
          </cell>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0.1</v>
          </cell>
        </row>
        <row r="90">
          <cell r="B90" t="str">
            <v>WHTanks-NR</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t="str">
            <v/>
          </cell>
        </row>
        <row r="91">
          <cell r="B91" t="str">
            <v>Appliances - Clothes Washers-NR</v>
          </cell>
          <cell r="C91">
            <v>0</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t="str">
            <v/>
          </cell>
        </row>
        <row r="92">
          <cell r="B92" t="str">
            <v>Showerheads-Retro</v>
          </cell>
          <cell r="C92">
            <v>0.2</v>
          </cell>
          <cell r="D92">
            <v>0.2</v>
          </cell>
          <cell r="E92">
            <v>0.2</v>
          </cell>
          <cell r="F92">
            <v>0.2</v>
          </cell>
          <cell r="G92">
            <v>0.2</v>
          </cell>
          <cell r="H92">
            <v>0.2</v>
          </cell>
          <cell r="I92">
            <v>0.2</v>
          </cell>
          <cell r="J92">
            <v>0.2</v>
          </cell>
          <cell r="K92">
            <v>0.2</v>
          </cell>
          <cell r="L92">
            <v>0.2</v>
          </cell>
          <cell r="M92">
            <v>0.2</v>
          </cell>
          <cell r="N92">
            <v>0.2</v>
          </cell>
          <cell r="O92">
            <v>0.2</v>
          </cell>
          <cell r="P92">
            <v>0.2</v>
          </cell>
          <cell r="Q92">
            <v>0.2</v>
          </cell>
          <cell r="R92">
            <v>0.2</v>
          </cell>
          <cell r="S92">
            <v>0.2</v>
          </cell>
          <cell r="T92">
            <v>0.2</v>
          </cell>
          <cell r="U92" t="str">
            <v/>
          </cell>
        </row>
        <row r="93">
          <cell r="B93" t="str">
            <v>Water Heating - GFHX-New</v>
          </cell>
          <cell r="C93">
            <v>0</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t="str">
            <v/>
          </cell>
        </row>
        <row r="94">
          <cell r="B94" t="str">
            <v>Demand Control Circulating system DHW-Retro</v>
          </cell>
          <cell r="C94">
            <v>0</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t="str">
            <v/>
          </cell>
        </row>
        <row r="95">
          <cell r="B95" t="str">
            <v>Central HPWH MF-Retro</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t="str">
            <v/>
          </cell>
        </row>
        <row r="96">
          <cell r="B96" t="str">
            <v>Ultra Low Energy Building-New</v>
          </cell>
          <cell r="C96">
            <v>0.08</v>
          </cell>
          <cell r="D96">
            <v>0.04</v>
          </cell>
          <cell r="E96">
            <v>0</v>
          </cell>
          <cell r="F96">
            <v>0.08</v>
          </cell>
          <cell r="G96">
            <v>0</v>
          </cell>
          <cell r="H96">
            <v>0</v>
          </cell>
          <cell r="I96">
            <v>0.02</v>
          </cell>
          <cell r="J96">
            <v>0.3</v>
          </cell>
          <cell r="K96">
            <v>0.15</v>
          </cell>
          <cell r="L96">
            <v>0</v>
          </cell>
          <cell r="M96">
            <v>0</v>
          </cell>
          <cell r="N96">
            <v>0</v>
          </cell>
          <cell r="O96">
            <v>0</v>
          </cell>
          <cell r="P96">
            <v>0.02</v>
          </cell>
          <cell r="Q96">
            <v>0.1</v>
          </cell>
          <cell r="R96">
            <v>0.05</v>
          </cell>
          <cell r="S96">
            <v>0.02</v>
          </cell>
          <cell r="T96">
            <v>0.02</v>
          </cell>
          <cell r="U96">
            <v>0</v>
          </cell>
        </row>
      </sheetData>
      <sheetData sheetId="5">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t="str">
            <v>_PRE2013</v>
          </cell>
          <cell r="D12" t="str">
            <v>_PRE2013</v>
          </cell>
          <cell r="E12" t="str">
            <v>_PRE2013</v>
          </cell>
          <cell r="F12" t="str">
            <v>_PRE2013</v>
          </cell>
          <cell r="G12" t="str">
            <v>_PRE2013</v>
          </cell>
          <cell r="H12" t="str">
            <v>_PRE2013</v>
          </cell>
          <cell r="I12" t="str">
            <v>_PRE2013</v>
          </cell>
          <cell r="J12" t="str">
            <v>_PRE2013</v>
          </cell>
          <cell r="K12" t="str">
            <v>_PRE2013</v>
          </cell>
          <cell r="L12" t="str">
            <v>_PRE2013</v>
          </cell>
          <cell r="M12" t="str">
            <v>_PRE2013</v>
          </cell>
          <cell r="N12" t="str">
            <v>_PRE2013</v>
          </cell>
          <cell r="O12" t="str">
            <v>_PRE2013</v>
          </cell>
          <cell r="P12" t="str">
            <v>_PRE2013</v>
          </cell>
          <cell r="Q12" t="str">
            <v>_PRE2013</v>
          </cell>
          <cell r="R12" t="str">
            <v>_PRE2013</v>
          </cell>
          <cell r="S12" t="str">
            <v>_PRE2013</v>
          </cell>
          <cell r="T12" t="str">
            <v>_PRE2013</v>
          </cell>
          <cell r="W12" t="str">
            <v>_PRE2013</v>
          </cell>
          <cell r="X12" t="str">
            <v>Retro</v>
          </cell>
        </row>
        <row r="13">
          <cell r="B13" t="str">
            <v>Compressed Air-NR</v>
          </cell>
          <cell r="C13" t="str">
            <v>_PRE2013</v>
          </cell>
          <cell r="D13" t="str">
            <v>_PRE2013</v>
          </cell>
          <cell r="E13" t="str">
            <v>_PRE2013</v>
          </cell>
          <cell r="F13" t="str">
            <v>_PRE2013</v>
          </cell>
          <cell r="G13" t="str">
            <v>_PRE2013</v>
          </cell>
          <cell r="H13" t="str">
            <v>_PRE2013</v>
          </cell>
          <cell r="I13" t="str">
            <v>_PRE2013</v>
          </cell>
          <cell r="J13" t="str">
            <v>_PRE2013</v>
          </cell>
          <cell r="K13" t="str">
            <v>_PRE2013</v>
          </cell>
          <cell r="L13" t="str">
            <v>_PRE2013</v>
          </cell>
          <cell r="M13" t="str">
            <v>_PRE2013</v>
          </cell>
          <cell r="N13" t="str">
            <v>_PRE2013</v>
          </cell>
          <cell r="O13" t="str">
            <v>_PRE2013</v>
          </cell>
          <cell r="P13" t="str">
            <v>_PRE2013</v>
          </cell>
          <cell r="Q13" t="str">
            <v>_PRE2013</v>
          </cell>
          <cell r="R13" t="str">
            <v>_PRE2013</v>
          </cell>
          <cell r="S13" t="str">
            <v>_PRE2013</v>
          </cell>
          <cell r="T13" t="str">
            <v>_PRE2013</v>
          </cell>
          <cell r="W13" t="str">
            <v>_PRE2013</v>
          </cell>
          <cell r="X13" t="str">
            <v>NR</v>
          </cell>
        </row>
        <row r="14">
          <cell r="B14" t="str">
            <v>Network PC Power Management-Retro</v>
          </cell>
          <cell r="C14" t="str">
            <v>_PRE2013</v>
          </cell>
          <cell r="D14" t="str">
            <v>_PRE2013</v>
          </cell>
          <cell r="E14" t="str">
            <v>_PRE2013</v>
          </cell>
          <cell r="F14" t="str">
            <v>_PRE2013</v>
          </cell>
          <cell r="G14" t="str">
            <v>_PRE2013</v>
          </cell>
          <cell r="H14" t="str">
            <v>_PRE2013</v>
          </cell>
          <cell r="I14" t="str">
            <v>_PRE2013</v>
          </cell>
          <cell r="J14" t="str">
            <v>_PRE2013</v>
          </cell>
          <cell r="K14" t="str">
            <v>_PRE2013</v>
          </cell>
          <cell r="L14" t="str">
            <v>_PRE2013</v>
          </cell>
          <cell r="M14" t="str">
            <v>_PRE2013</v>
          </cell>
          <cell r="N14" t="str">
            <v>_PRE2013</v>
          </cell>
          <cell r="O14" t="str">
            <v>_PRE2013</v>
          </cell>
          <cell r="P14" t="str">
            <v>_PRE2013</v>
          </cell>
          <cell r="Q14" t="str">
            <v>_PRE2013</v>
          </cell>
          <cell r="R14" t="str">
            <v>_PRE2013</v>
          </cell>
          <cell r="S14" t="str">
            <v>_PRE2013</v>
          </cell>
          <cell r="T14" t="str">
            <v>_PRE2013</v>
          </cell>
          <cell r="W14" t="str">
            <v>_PRE2013</v>
          </cell>
          <cell r="X14" t="str">
            <v>Retro</v>
          </cell>
        </row>
        <row r="15">
          <cell r="B15" t="str">
            <v>Laptop-NR</v>
          </cell>
          <cell r="C15" t="str">
            <v>_PRE2013</v>
          </cell>
          <cell r="D15" t="str">
            <v>_PRE2013</v>
          </cell>
          <cell r="E15" t="str">
            <v>_PRE2013</v>
          </cell>
          <cell r="F15" t="str">
            <v>_PRE2013</v>
          </cell>
          <cell r="G15" t="str">
            <v>_PRE2013</v>
          </cell>
          <cell r="H15" t="str">
            <v>_PRE2013</v>
          </cell>
          <cell r="I15" t="str">
            <v>_PRE2013</v>
          </cell>
          <cell r="J15" t="str">
            <v>_PRE2013</v>
          </cell>
          <cell r="K15" t="str">
            <v>_PRE2013</v>
          </cell>
          <cell r="L15" t="str">
            <v>_PRE2013</v>
          </cell>
          <cell r="M15" t="str">
            <v>_PRE2013</v>
          </cell>
          <cell r="N15" t="str">
            <v>_PRE2013</v>
          </cell>
          <cell r="O15" t="str">
            <v>_PRE2013</v>
          </cell>
          <cell r="P15" t="str">
            <v>_PRE2013</v>
          </cell>
          <cell r="Q15" t="str">
            <v>_PRE2013</v>
          </cell>
          <cell r="R15" t="str">
            <v>_PRE2013</v>
          </cell>
          <cell r="S15" t="str">
            <v>_PRE2013</v>
          </cell>
          <cell r="T15" t="str">
            <v>_PRE2013</v>
          </cell>
          <cell r="W15" t="str">
            <v>_PRE2013</v>
          </cell>
          <cell r="X15" t="str">
            <v>NR</v>
          </cell>
        </row>
        <row r="16">
          <cell r="B16" t="str">
            <v>Smart Plug Power Strips-Retro</v>
          </cell>
          <cell r="C16" t="str">
            <v>_PRE2013</v>
          </cell>
          <cell r="D16" t="str">
            <v>_PRE2013</v>
          </cell>
          <cell r="E16" t="str">
            <v>_PRE2013</v>
          </cell>
          <cell r="F16" t="str">
            <v>_PRE2013</v>
          </cell>
          <cell r="G16" t="str">
            <v>_PRE2013</v>
          </cell>
          <cell r="H16" t="str">
            <v>_PRE2013</v>
          </cell>
          <cell r="I16" t="str">
            <v>_PRE2013</v>
          </cell>
          <cell r="J16" t="str">
            <v>_PRE2013</v>
          </cell>
          <cell r="K16" t="str">
            <v>_PRE2013</v>
          </cell>
          <cell r="L16" t="str">
            <v>_PRE2013</v>
          </cell>
          <cell r="M16" t="str">
            <v>_PRE2013</v>
          </cell>
          <cell r="N16" t="str">
            <v>_PRE2013</v>
          </cell>
          <cell r="O16" t="str">
            <v>_PRE2013</v>
          </cell>
          <cell r="P16" t="str">
            <v>_PRE2013</v>
          </cell>
          <cell r="Q16" t="str">
            <v>_PRE2013</v>
          </cell>
          <cell r="R16" t="str">
            <v>_PRE2013</v>
          </cell>
          <cell r="S16" t="str">
            <v>_PRE2013</v>
          </cell>
          <cell r="T16" t="str">
            <v>_PRE2013</v>
          </cell>
          <cell r="W16" t="str">
            <v>_PRE2013</v>
          </cell>
          <cell r="X16" t="str">
            <v>Retro</v>
          </cell>
        </row>
        <row r="17">
          <cell r="B17" t="str">
            <v>Data Centers-NR</v>
          </cell>
          <cell r="C17" t="str">
            <v>_PRE2013</v>
          </cell>
          <cell r="D17" t="str">
            <v>_PRE2013</v>
          </cell>
          <cell r="E17" t="str">
            <v>_PRE2013</v>
          </cell>
          <cell r="F17" t="str">
            <v>_PRE2013</v>
          </cell>
          <cell r="G17" t="str">
            <v>_PRE2013</v>
          </cell>
          <cell r="H17" t="str">
            <v>_PRE2013</v>
          </cell>
          <cell r="I17" t="str">
            <v>_PRE2013</v>
          </cell>
          <cell r="J17" t="str">
            <v>_PRE2013</v>
          </cell>
          <cell r="K17" t="str">
            <v>_PRE2013</v>
          </cell>
          <cell r="L17" t="str">
            <v>_PRE2013</v>
          </cell>
          <cell r="M17" t="str">
            <v>_PRE2013</v>
          </cell>
          <cell r="N17" t="str">
            <v>_PRE2013</v>
          </cell>
          <cell r="O17" t="str">
            <v>_PRE2013</v>
          </cell>
          <cell r="P17" t="str">
            <v>_PRE2013</v>
          </cell>
          <cell r="Q17" t="str">
            <v>_PRE2013</v>
          </cell>
          <cell r="R17" t="str">
            <v>_PRE2013</v>
          </cell>
          <cell r="S17" t="str">
            <v>_PRE2013</v>
          </cell>
          <cell r="T17" t="str">
            <v>_PRE2013</v>
          </cell>
          <cell r="W17" t="str">
            <v>_PRE2013</v>
          </cell>
          <cell r="X17" t="str">
            <v>NR</v>
          </cell>
        </row>
        <row r="18">
          <cell r="B18" t="str">
            <v>Monitor-NR</v>
          </cell>
          <cell r="C18" t="str">
            <v>_PRE2013</v>
          </cell>
          <cell r="D18" t="str">
            <v>_PRE2013</v>
          </cell>
          <cell r="E18" t="str">
            <v>_PRE2013</v>
          </cell>
          <cell r="F18" t="str">
            <v>_PRE2013</v>
          </cell>
          <cell r="G18" t="str">
            <v>_PRE2013</v>
          </cell>
          <cell r="H18" t="str">
            <v>_PRE2013</v>
          </cell>
          <cell r="I18" t="str">
            <v>_PRE2013</v>
          </cell>
          <cell r="J18" t="str">
            <v>_PRE2013</v>
          </cell>
          <cell r="K18" t="str">
            <v>_PRE2013</v>
          </cell>
          <cell r="L18" t="str">
            <v>_PRE2013</v>
          </cell>
          <cell r="M18" t="str">
            <v>_PRE2013</v>
          </cell>
          <cell r="N18" t="str">
            <v>_PRE2013</v>
          </cell>
          <cell r="O18" t="str">
            <v>_PRE2013</v>
          </cell>
          <cell r="P18" t="str">
            <v>_PRE2013</v>
          </cell>
          <cell r="Q18" t="str">
            <v>_PRE2013</v>
          </cell>
          <cell r="R18" t="str">
            <v>_PRE2013</v>
          </cell>
          <cell r="S18" t="str">
            <v>_PRE2013</v>
          </cell>
          <cell r="T18" t="str">
            <v>_PRE2013</v>
          </cell>
          <cell r="W18" t="str">
            <v>_PRE2013</v>
          </cell>
          <cell r="X18" t="str">
            <v>NR</v>
          </cell>
        </row>
        <row r="19">
          <cell r="B19" t="str">
            <v>Desktop-NR</v>
          </cell>
          <cell r="C19" t="str">
            <v>_PRE2013</v>
          </cell>
          <cell r="D19" t="str">
            <v>_PRE2013</v>
          </cell>
          <cell r="E19" t="str">
            <v>_PRE2013</v>
          </cell>
          <cell r="F19" t="str">
            <v>_PRE2013</v>
          </cell>
          <cell r="G19" t="str">
            <v>_PRE2013</v>
          </cell>
          <cell r="H19" t="str">
            <v>_PRE2013</v>
          </cell>
          <cell r="I19" t="str">
            <v>_PRE2013</v>
          </cell>
          <cell r="J19" t="str">
            <v>_PRE2013</v>
          </cell>
          <cell r="K19" t="str">
            <v>_PRE2013</v>
          </cell>
          <cell r="L19" t="str">
            <v>_PRE2013</v>
          </cell>
          <cell r="M19" t="str">
            <v>_PRE2013</v>
          </cell>
          <cell r="N19" t="str">
            <v>_PRE2013</v>
          </cell>
          <cell r="O19" t="str">
            <v>_PRE2013</v>
          </cell>
          <cell r="P19" t="str">
            <v>_PRE2013</v>
          </cell>
          <cell r="Q19" t="str">
            <v>_PRE2013</v>
          </cell>
          <cell r="R19" t="str">
            <v>_PRE2013</v>
          </cell>
          <cell r="S19" t="str">
            <v>_PRE2013</v>
          </cell>
          <cell r="T19" t="str">
            <v>_PRE2013</v>
          </cell>
          <cell r="W19" t="str">
            <v>_PRE2013</v>
          </cell>
          <cell r="X19" t="str">
            <v>NR</v>
          </cell>
          <cell r="Y19" t="str">
            <v>POST2013</v>
          </cell>
        </row>
        <row r="20">
          <cell r="B20" t="str">
            <v>Pre-Rinse Spray Valve-Retro</v>
          </cell>
          <cell r="C20" t="str">
            <v>_PRE2013</v>
          </cell>
          <cell r="D20" t="str">
            <v>_PRE2013</v>
          </cell>
          <cell r="E20" t="str">
            <v>_PRE2013</v>
          </cell>
          <cell r="F20" t="str">
            <v>_PRE2013</v>
          </cell>
          <cell r="G20" t="str">
            <v>_PRE2013</v>
          </cell>
          <cell r="H20" t="str">
            <v>_PRE2013</v>
          </cell>
          <cell r="I20" t="str">
            <v>_PRE2013</v>
          </cell>
          <cell r="J20" t="str">
            <v>_PRE2013</v>
          </cell>
          <cell r="K20" t="str">
            <v>_PRE2013</v>
          </cell>
          <cell r="L20" t="str">
            <v>_PRE2013</v>
          </cell>
          <cell r="M20" t="str">
            <v>_PRE2013</v>
          </cell>
          <cell r="N20" t="str">
            <v>_PRE2013</v>
          </cell>
          <cell r="O20" t="str">
            <v>_PRE2013</v>
          </cell>
          <cell r="P20" t="str">
            <v>_PRE2013</v>
          </cell>
          <cell r="Q20" t="str">
            <v>_PRE2013</v>
          </cell>
          <cell r="R20" t="str">
            <v>_PRE2013</v>
          </cell>
          <cell r="S20" t="str">
            <v>_PRE2013</v>
          </cell>
          <cell r="T20" t="str">
            <v>_PRE2013</v>
          </cell>
          <cell r="W20" t="str">
            <v>_PRE2013</v>
          </cell>
          <cell r="X20" t="str">
            <v>Retro</v>
          </cell>
          <cell r="Y20" t="str">
            <v>_PRE2013</v>
          </cell>
        </row>
        <row r="21">
          <cell r="B21" t="str">
            <v>Cooking Equipment-NR</v>
          </cell>
          <cell r="C21" t="str">
            <v>POST2013</v>
          </cell>
          <cell r="D21" t="str">
            <v>POST2013</v>
          </cell>
          <cell r="E21" t="str">
            <v>POST2013</v>
          </cell>
          <cell r="F21" t="str">
            <v>POST2013</v>
          </cell>
          <cell r="G21" t="str">
            <v>POST2013</v>
          </cell>
          <cell r="H21" t="str">
            <v>POST2013</v>
          </cell>
          <cell r="I21" t="str">
            <v>POST2013</v>
          </cell>
          <cell r="J21" t="str">
            <v>POST2013</v>
          </cell>
          <cell r="K21" t="str">
            <v>POST2013</v>
          </cell>
          <cell r="L21" t="str">
            <v>POST2013</v>
          </cell>
          <cell r="M21" t="str">
            <v>POST2013</v>
          </cell>
          <cell r="N21" t="str">
            <v>POST2013</v>
          </cell>
          <cell r="O21" t="str">
            <v>POST2013</v>
          </cell>
          <cell r="P21" t="str">
            <v>POST2013</v>
          </cell>
          <cell r="Q21" t="str">
            <v>POST2013</v>
          </cell>
          <cell r="R21" t="str">
            <v>POST2013</v>
          </cell>
          <cell r="S21" t="str">
            <v>POST2013</v>
          </cell>
          <cell r="T21" t="str">
            <v>POST2013</v>
          </cell>
          <cell r="W21" t="str">
            <v>POST2013</v>
          </cell>
          <cell r="X21" t="str">
            <v>NR</v>
          </cell>
          <cell r="Y21" t="str">
            <v>POST2013</v>
          </cell>
        </row>
        <row r="22">
          <cell r="B22" t="str">
            <v>DHP-New</v>
          </cell>
          <cell r="C22" t="str">
            <v>POST2013</v>
          </cell>
          <cell r="D22" t="str">
            <v>POST2013</v>
          </cell>
          <cell r="E22" t="str">
            <v>POST2013</v>
          </cell>
          <cell r="F22" t="str">
            <v>POST2013</v>
          </cell>
          <cell r="G22" t="str">
            <v>POST2013</v>
          </cell>
          <cell r="H22" t="str">
            <v>POST2013</v>
          </cell>
          <cell r="I22" t="str">
            <v>POST2013</v>
          </cell>
          <cell r="J22" t="str">
            <v>POST2013</v>
          </cell>
          <cell r="K22" t="str">
            <v>POST2013</v>
          </cell>
          <cell r="L22" t="str">
            <v>POST2013</v>
          </cell>
          <cell r="M22" t="str">
            <v>POST2013</v>
          </cell>
          <cell r="N22" t="str">
            <v>POST2013</v>
          </cell>
          <cell r="O22" t="str">
            <v>POST2013</v>
          </cell>
          <cell r="P22" t="str">
            <v>POST2013</v>
          </cell>
          <cell r="Q22" t="str">
            <v>POST2013</v>
          </cell>
          <cell r="R22" t="str">
            <v>POST2013</v>
          </cell>
          <cell r="S22" t="str">
            <v>POST2013</v>
          </cell>
          <cell r="T22" t="str">
            <v>POST2013</v>
          </cell>
          <cell r="W22" t="str">
            <v>POST2013</v>
          </cell>
          <cell r="X22" t="str">
            <v>New</v>
          </cell>
          <cell r="Y22" t="str">
            <v>POST2013</v>
          </cell>
        </row>
        <row r="23">
          <cell r="B23" t="str">
            <v>DHP-Retro</v>
          </cell>
          <cell r="C23" t="str">
            <v>POST2013</v>
          </cell>
          <cell r="D23" t="str">
            <v>POST2013</v>
          </cell>
          <cell r="E23" t="str">
            <v>POST2013</v>
          </cell>
          <cell r="F23" t="str">
            <v>POST2013</v>
          </cell>
          <cell r="G23" t="str">
            <v>POST2013</v>
          </cell>
          <cell r="H23" t="str">
            <v>POST2013</v>
          </cell>
          <cell r="I23" t="str">
            <v>POST2013</v>
          </cell>
          <cell r="J23" t="str">
            <v>POST2013</v>
          </cell>
          <cell r="K23" t="str">
            <v>POST2013</v>
          </cell>
          <cell r="L23" t="str">
            <v>POST2013</v>
          </cell>
          <cell r="M23" t="str">
            <v>POST2013</v>
          </cell>
          <cell r="N23" t="str">
            <v>POST2013</v>
          </cell>
          <cell r="O23" t="str">
            <v>POST2013</v>
          </cell>
          <cell r="P23" t="str">
            <v>POST2013</v>
          </cell>
          <cell r="Q23" t="str">
            <v>POST2013</v>
          </cell>
          <cell r="R23" t="str">
            <v>POST2013</v>
          </cell>
          <cell r="S23" t="str">
            <v>POST2013</v>
          </cell>
          <cell r="T23" t="str">
            <v>POST2013</v>
          </cell>
          <cell r="W23" t="str">
            <v>POST2013</v>
          </cell>
          <cell r="X23" t="str">
            <v>Retro</v>
          </cell>
          <cell r="Y23" t="str">
            <v>_PRE2013</v>
          </cell>
        </row>
        <row r="24">
          <cell r="B24" t="str">
            <v>Glass-New</v>
          </cell>
          <cell r="C24" t="str">
            <v>POST2013</v>
          </cell>
          <cell r="D24" t="str">
            <v>POST2013</v>
          </cell>
          <cell r="E24" t="str">
            <v>POST2013</v>
          </cell>
          <cell r="F24" t="str">
            <v>POST2013</v>
          </cell>
          <cell r="G24" t="str">
            <v>POST2013</v>
          </cell>
          <cell r="H24" t="str">
            <v>POST2013</v>
          </cell>
          <cell r="I24" t="str">
            <v>POST2013</v>
          </cell>
          <cell r="J24" t="str">
            <v>POST2013</v>
          </cell>
          <cell r="K24" t="str">
            <v>POST2013</v>
          </cell>
          <cell r="L24" t="str">
            <v>POST2013</v>
          </cell>
          <cell r="M24" t="str">
            <v>POST2013</v>
          </cell>
          <cell r="N24" t="str">
            <v>POST2013</v>
          </cell>
          <cell r="O24" t="str">
            <v>POST2013</v>
          </cell>
          <cell r="P24" t="str">
            <v>POST2013</v>
          </cell>
          <cell r="Q24" t="str">
            <v>POST2013</v>
          </cell>
          <cell r="R24" t="str">
            <v>POST2013</v>
          </cell>
          <cell r="S24" t="str">
            <v>POST2013</v>
          </cell>
          <cell r="T24" t="str">
            <v>POST2013</v>
          </cell>
          <cell r="W24" t="str">
            <v>POST2013</v>
          </cell>
          <cell r="X24" t="str">
            <v>New</v>
          </cell>
          <cell r="Y24" t="str">
            <v>POST2013</v>
          </cell>
        </row>
        <row r="25">
          <cell r="B25" t="str">
            <v>Glass-NR</v>
          </cell>
          <cell r="C25" t="str">
            <v>POST2013</v>
          </cell>
          <cell r="D25" t="str">
            <v>POST2013</v>
          </cell>
          <cell r="E25" t="str">
            <v>POST2013</v>
          </cell>
          <cell r="F25" t="str">
            <v>POST2013</v>
          </cell>
          <cell r="G25" t="str">
            <v>POST2013</v>
          </cell>
          <cell r="H25" t="str">
            <v>POST2013</v>
          </cell>
          <cell r="I25" t="str">
            <v>POST2013</v>
          </cell>
          <cell r="J25" t="str">
            <v>POST2013</v>
          </cell>
          <cell r="K25" t="str">
            <v>POST2013</v>
          </cell>
          <cell r="L25" t="str">
            <v>POST2013</v>
          </cell>
          <cell r="M25" t="str">
            <v>POST2013</v>
          </cell>
          <cell r="N25" t="str">
            <v>POST2013</v>
          </cell>
          <cell r="O25" t="str">
            <v>POST2013</v>
          </cell>
          <cell r="P25" t="str">
            <v>POST2013</v>
          </cell>
          <cell r="Q25" t="str">
            <v>POST2013</v>
          </cell>
          <cell r="R25" t="str">
            <v>POST2013</v>
          </cell>
          <cell r="S25" t="str">
            <v>POST2013</v>
          </cell>
          <cell r="T25" t="str">
            <v>POST2013</v>
          </cell>
          <cell r="W25" t="str">
            <v>POST2013</v>
          </cell>
          <cell r="X25" t="str">
            <v>NR</v>
          </cell>
          <cell r="Y25" t="str">
            <v>POST2013</v>
          </cell>
        </row>
        <row r="26">
          <cell r="B26" t="str">
            <v>WEPT-Retro</v>
          </cell>
          <cell r="C26" t="str">
            <v>_PRE2013</v>
          </cell>
          <cell r="D26" t="str">
            <v>_PRE2013</v>
          </cell>
          <cell r="E26" t="str">
            <v>_PRE2013</v>
          </cell>
          <cell r="F26" t="str">
            <v>_PRE2013</v>
          </cell>
          <cell r="G26" t="str">
            <v>_PRE2013</v>
          </cell>
          <cell r="H26" t="str">
            <v>_PRE2013</v>
          </cell>
          <cell r="I26" t="str">
            <v>_PRE2013</v>
          </cell>
          <cell r="J26" t="str">
            <v>_PRE2013</v>
          </cell>
          <cell r="K26" t="str">
            <v>_PRE2013</v>
          </cell>
          <cell r="L26" t="str">
            <v>_PRE2013</v>
          </cell>
          <cell r="M26" t="str">
            <v>_PRE2013</v>
          </cell>
          <cell r="N26" t="str">
            <v>_PRE2013</v>
          </cell>
          <cell r="O26" t="str">
            <v>_PRE2013</v>
          </cell>
          <cell r="P26" t="str">
            <v>_PRE2013</v>
          </cell>
          <cell r="Q26" t="str">
            <v>_PRE2013</v>
          </cell>
          <cell r="R26" t="str">
            <v>_PRE2013</v>
          </cell>
          <cell r="S26" t="str">
            <v>_PRE2013</v>
          </cell>
          <cell r="T26" t="str">
            <v>_PRE2013</v>
          </cell>
          <cell r="W26" t="str">
            <v>_PRE2013</v>
          </cell>
          <cell r="X26" t="str">
            <v>Retro</v>
          </cell>
          <cell r="Y26" t="str">
            <v>_PRE2013</v>
          </cell>
        </row>
        <row r="27">
          <cell r="B27" t="str">
            <v>Advanced Rooftop Controller-New</v>
          </cell>
          <cell r="C27" t="str">
            <v>POST2013</v>
          </cell>
          <cell r="D27" t="str">
            <v>POST2013</v>
          </cell>
          <cell r="E27" t="str">
            <v>POST2013</v>
          </cell>
          <cell r="F27" t="str">
            <v>POST2013</v>
          </cell>
          <cell r="G27" t="str">
            <v>POST2013</v>
          </cell>
          <cell r="H27" t="str">
            <v>POST2013</v>
          </cell>
          <cell r="I27" t="str">
            <v>POST2013</v>
          </cell>
          <cell r="J27" t="str">
            <v>POST2013</v>
          </cell>
          <cell r="K27" t="str">
            <v>POST2013</v>
          </cell>
          <cell r="L27" t="str">
            <v>POST2013</v>
          </cell>
          <cell r="M27" t="str">
            <v>POST2013</v>
          </cell>
          <cell r="N27" t="str">
            <v>POST2013</v>
          </cell>
          <cell r="O27" t="str">
            <v>POST2013</v>
          </cell>
          <cell r="P27" t="str">
            <v>POST2013</v>
          </cell>
          <cell r="Q27" t="str">
            <v>POST2013</v>
          </cell>
          <cell r="R27" t="str">
            <v>POST2013</v>
          </cell>
          <cell r="S27" t="str">
            <v>POST2013</v>
          </cell>
          <cell r="T27" t="str">
            <v>POST2013</v>
          </cell>
          <cell r="W27" t="str">
            <v>POST2013</v>
          </cell>
          <cell r="X27" t="str">
            <v>New</v>
          </cell>
          <cell r="Y27" t="str">
            <v>POST2013</v>
          </cell>
        </row>
        <row r="28">
          <cell r="B28" t="str">
            <v>Advanced Rooftop Controller-NR</v>
          </cell>
          <cell r="C28" t="str">
            <v>POST2013</v>
          </cell>
          <cell r="D28" t="str">
            <v>POST2013</v>
          </cell>
          <cell r="E28" t="str">
            <v>POST2013</v>
          </cell>
          <cell r="F28" t="str">
            <v>POST2013</v>
          </cell>
          <cell r="G28" t="str">
            <v>POST2013</v>
          </cell>
          <cell r="H28" t="str">
            <v>POST2013</v>
          </cell>
          <cell r="I28" t="str">
            <v>POST2013</v>
          </cell>
          <cell r="J28" t="str">
            <v>POST2013</v>
          </cell>
          <cell r="K28" t="str">
            <v>POST2013</v>
          </cell>
          <cell r="L28" t="str">
            <v>POST2013</v>
          </cell>
          <cell r="M28" t="str">
            <v>POST2013</v>
          </cell>
          <cell r="N28" t="str">
            <v>POST2013</v>
          </cell>
          <cell r="O28" t="str">
            <v>POST2013</v>
          </cell>
          <cell r="P28" t="str">
            <v>POST2013</v>
          </cell>
          <cell r="Q28" t="str">
            <v>POST2013</v>
          </cell>
          <cell r="R28" t="str">
            <v>POST2013</v>
          </cell>
          <cell r="S28" t="str">
            <v>POST2013</v>
          </cell>
          <cell r="T28" t="str">
            <v>POST2013</v>
          </cell>
          <cell r="W28" t="str">
            <v>POST2013</v>
          </cell>
          <cell r="X28" t="str">
            <v>NR</v>
          </cell>
          <cell r="Y28" t="str">
            <v>POST2013</v>
          </cell>
        </row>
        <row r="29">
          <cell r="B29" t="str">
            <v>Advanced Rooftop Controller-Retro</v>
          </cell>
          <cell r="C29" t="str">
            <v>_PRE2013</v>
          </cell>
          <cell r="D29" t="str">
            <v>_PRE2013</v>
          </cell>
          <cell r="E29" t="str">
            <v>_PRE2013</v>
          </cell>
          <cell r="F29" t="str">
            <v>_PRE2013</v>
          </cell>
          <cell r="G29" t="str">
            <v>_PRE2013</v>
          </cell>
          <cell r="H29" t="str">
            <v>_PRE2013</v>
          </cell>
          <cell r="I29" t="str">
            <v>_PRE2013</v>
          </cell>
          <cell r="J29" t="str">
            <v>_PRE2013</v>
          </cell>
          <cell r="K29" t="str">
            <v>_PRE2013</v>
          </cell>
          <cell r="L29" t="str">
            <v>_PRE2013</v>
          </cell>
          <cell r="M29" t="str">
            <v>_PRE2013</v>
          </cell>
          <cell r="N29" t="str">
            <v>_PRE2013</v>
          </cell>
          <cell r="O29" t="str">
            <v>_PRE2013</v>
          </cell>
          <cell r="P29" t="str">
            <v>_PRE2013</v>
          </cell>
          <cell r="Q29" t="str">
            <v>_PRE2013</v>
          </cell>
          <cell r="R29" t="str">
            <v>_PRE2013</v>
          </cell>
          <cell r="S29" t="str">
            <v>_PRE2013</v>
          </cell>
          <cell r="T29" t="str">
            <v>_PRE2013</v>
          </cell>
          <cell r="W29" t="str">
            <v>_PRE2013</v>
          </cell>
          <cell r="X29" t="str">
            <v>Retro</v>
          </cell>
          <cell r="Y29" t="str">
            <v>_PRE2013</v>
          </cell>
        </row>
        <row r="30">
          <cell r="B30" t="str">
            <v>Variable Speed Chiller-New</v>
          </cell>
          <cell r="C30" t="str">
            <v>POST2013</v>
          </cell>
          <cell r="D30" t="str">
            <v>POST2013</v>
          </cell>
          <cell r="E30" t="str">
            <v>POST2013</v>
          </cell>
          <cell r="F30" t="str">
            <v>POST2013</v>
          </cell>
          <cell r="G30" t="str">
            <v>POST2013</v>
          </cell>
          <cell r="H30" t="str">
            <v>POST2013</v>
          </cell>
          <cell r="I30" t="str">
            <v>POST2013</v>
          </cell>
          <cell r="J30" t="str">
            <v>POST2013</v>
          </cell>
          <cell r="K30" t="str">
            <v>POST2013</v>
          </cell>
          <cell r="L30" t="str">
            <v>POST2013</v>
          </cell>
          <cell r="M30" t="str">
            <v>POST2013</v>
          </cell>
          <cell r="N30" t="str">
            <v>POST2013</v>
          </cell>
          <cell r="O30" t="str">
            <v>POST2013</v>
          </cell>
          <cell r="P30" t="str">
            <v>POST2013</v>
          </cell>
          <cell r="Q30" t="str">
            <v>POST2013</v>
          </cell>
          <cell r="R30" t="str">
            <v>POST2013</v>
          </cell>
          <cell r="S30" t="str">
            <v>POST2013</v>
          </cell>
          <cell r="T30" t="str">
            <v>POST2013</v>
          </cell>
          <cell r="W30" t="str">
            <v>POST2013</v>
          </cell>
          <cell r="X30" t="str">
            <v>New</v>
          </cell>
          <cell r="Y30" t="str">
            <v>POST2013</v>
          </cell>
        </row>
        <row r="31">
          <cell r="B31" t="str">
            <v>Variable Speed Chiller-NR</v>
          </cell>
          <cell r="C31" t="str">
            <v>POST2013</v>
          </cell>
          <cell r="D31" t="str">
            <v>POST2013</v>
          </cell>
          <cell r="E31" t="str">
            <v>POST2013</v>
          </cell>
          <cell r="F31" t="str">
            <v>POST2013</v>
          </cell>
          <cell r="G31" t="str">
            <v>POST2013</v>
          </cell>
          <cell r="H31" t="str">
            <v>POST2013</v>
          </cell>
          <cell r="I31" t="str">
            <v>POST2013</v>
          </cell>
          <cell r="J31" t="str">
            <v>POST2013</v>
          </cell>
          <cell r="K31" t="str">
            <v>POST2013</v>
          </cell>
          <cell r="L31" t="str">
            <v>POST2013</v>
          </cell>
          <cell r="M31" t="str">
            <v>POST2013</v>
          </cell>
          <cell r="N31" t="str">
            <v>POST2013</v>
          </cell>
          <cell r="O31" t="str">
            <v>POST2013</v>
          </cell>
          <cell r="P31" t="str">
            <v>POST2013</v>
          </cell>
          <cell r="Q31" t="str">
            <v>POST2013</v>
          </cell>
          <cell r="R31" t="str">
            <v>POST2013</v>
          </cell>
          <cell r="S31" t="str">
            <v>POST2013</v>
          </cell>
          <cell r="T31" t="str">
            <v>POST2013</v>
          </cell>
          <cell r="W31" t="str">
            <v>POST2013</v>
          </cell>
          <cell r="X31" t="str">
            <v>NR</v>
          </cell>
          <cell r="Y31" t="str">
            <v>POST2013</v>
          </cell>
        </row>
        <row r="32">
          <cell r="B32" t="str">
            <v>Commercial EM-New</v>
          </cell>
          <cell r="C32" t="str">
            <v>POST2013</v>
          </cell>
          <cell r="D32" t="str">
            <v>POST2013</v>
          </cell>
          <cell r="E32" t="str">
            <v>POST2013</v>
          </cell>
          <cell r="F32" t="str">
            <v>POST2013</v>
          </cell>
          <cell r="G32" t="str">
            <v>POST2013</v>
          </cell>
          <cell r="H32" t="str">
            <v>POST2013</v>
          </cell>
          <cell r="I32" t="str">
            <v>POST2013</v>
          </cell>
          <cell r="J32" t="str">
            <v>POST2013</v>
          </cell>
          <cell r="K32" t="str">
            <v>POST2013</v>
          </cell>
          <cell r="L32" t="str">
            <v>POST2013</v>
          </cell>
          <cell r="M32" t="str">
            <v>POST2013</v>
          </cell>
          <cell r="N32" t="str">
            <v>POST2013</v>
          </cell>
          <cell r="O32" t="str">
            <v>POST2013</v>
          </cell>
          <cell r="P32" t="str">
            <v>POST2013</v>
          </cell>
          <cell r="Q32" t="str">
            <v>POST2013</v>
          </cell>
          <cell r="R32" t="str">
            <v>POST2013</v>
          </cell>
          <cell r="S32" t="str">
            <v>POST2013</v>
          </cell>
          <cell r="T32" t="str">
            <v>POST2013</v>
          </cell>
          <cell r="W32" t="str">
            <v>POST2013</v>
          </cell>
          <cell r="X32" t="str">
            <v>New</v>
          </cell>
          <cell r="Y32" t="str">
            <v>POST2013</v>
          </cell>
        </row>
        <row r="33">
          <cell r="B33" t="str">
            <v>Commercial EM-NR</v>
          </cell>
          <cell r="C33" t="str">
            <v>POST2013</v>
          </cell>
          <cell r="D33" t="str">
            <v>POST2013</v>
          </cell>
          <cell r="E33" t="str">
            <v>POST2013</v>
          </cell>
          <cell r="F33" t="str">
            <v>POST2013</v>
          </cell>
          <cell r="G33" t="str">
            <v>POST2013</v>
          </cell>
          <cell r="H33" t="str">
            <v>POST2013</v>
          </cell>
          <cell r="I33" t="str">
            <v>POST2013</v>
          </cell>
          <cell r="J33" t="str">
            <v>POST2013</v>
          </cell>
          <cell r="K33" t="str">
            <v>POST2013</v>
          </cell>
          <cell r="L33" t="str">
            <v>POST2013</v>
          </cell>
          <cell r="M33" t="str">
            <v>POST2013</v>
          </cell>
          <cell r="N33" t="str">
            <v>POST2013</v>
          </cell>
          <cell r="O33" t="str">
            <v>POST2013</v>
          </cell>
          <cell r="P33" t="str">
            <v>POST2013</v>
          </cell>
          <cell r="Q33" t="str">
            <v>POST2013</v>
          </cell>
          <cell r="R33" t="str">
            <v>POST2013</v>
          </cell>
          <cell r="S33" t="str">
            <v>POST2013</v>
          </cell>
          <cell r="T33" t="str">
            <v>POST2013</v>
          </cell>
          <cell r="W33" t="str">
            <v>POST2013</v>
          </cell>
          <cell r="X33" t="str">
            <v>NR</v>
          </cell>
          <cell r="Y33" t="str">
            <v>POST2013</v>
          </cell>
        </row>
        <row r="34">
          <cell r="B34" t="str">
            <v>Commercial EM-Retro</v>
          </cell>
          <cell r="C34" t="str">
            <v>_PRE2013</v>
          </cell>
          <cell r="D34" t="str">
            <v>_PRE2013</v>
          </cell>
          <cell r="E34" t="str">
            <v>_PRE2013</v>
          </cell>
          <cell r="F34" t="str">
            <v>_PRE2013</v>
          </cell>
          <cell r="G34" t="str">
            <v>_PRE2013</v>
          </cell>
          <cell r="H34" t="str">
            <v>_PRE2013</v>
          </cell>
          <cell r="I34" t="str">
            <v>_PRE2013</v>
          </cell>
          <cell r="J34" t="str">
            <v>_PRE2013</v>
          </cell>
          <cell r="K34" t="str">
            <v>_PRE2013</v>
          </cell>
          <cell r="L34" t="str">
            <v>_PRE2013</v>
          </cell>
          <cell r="M34" t="str">
            <v>_PRE2013</v>
          </cell>
          <cell r="N34" t="str">
            <v>_PRE2013</v>
          </cell>
          <cell r="O34" t="str">
            <v>_PRE2013</v>
          </cell>
          <cell r="P34" t="str">
            <v>_PRE2013</v>
          </cell>
          <cell r="Q34" t="str">
            <v>_PRE2013</v>
          </cell>
          <cell r="R34" t="str">
            <v>_PRE2013</v>
          </cell>
          <cell r="S34" t="str">
            <v>_PRE2013</v>
          </cell>
          <cell r="T34" t="str">
            <v>_PRE2013</v>
          </cell>
          <cell r="W34" t="str">
            <v>_PRE2013</v>
          </cell>
          <cell r="X34" t="str">
            <v>Retro</v>
          </cell>
          <cell r="Y34" t="str">
            <v>_PRE2013</v>
          </cell>
        </row>
        <row r="35">
          <cell r="B35" t="str">
            <v>Evaporative Assist Cooling-New</v>
          </cell>
          <cell r="C35" t="str">
            <v>POST2013</v>
          </cell>
          <cell r="D35" t="str">
            <v>POST2013</v>
          </cell>
          <cell r="E35" t="str">
            <v>POST2013</v>
          </cell>
          <cell r="F35" t="str">
            <v>POST2013</v>
          </cell>
          <cell r="G35" t="str">
            <v>POST2013</v>
          </cell>
          <cell r="H35" t="str">
            <v>POST2013</v>
          </cell>
          <cell r="I35" t="str">
            <v>POST2013</v>
          </cell>
          <cell r="J35" t="str">
            <v>POST2013</v>
          </cell>
          <cell r="K35" t="str">
            <v>POST2013</v>
          </cell>
          <cell r="L35" t="str">
            <v>POST2013</v>
          </cell>
          <cell r="M35" t="str">
            <v>POST2013</v>
          </cell>
          <cell r="N35" t="str">
            <v>POST2013</v>
          </cell>
          <cell r="O35" t="str">
            <v>POST2013</v>
          </cell>
          <cell r="P35" t="str">
            <v>POST2013</v>
          </cell>
          <cell r="Q35" t="str">
            <v>POST2013</v>
          </cell>
          <cell r="R35" t="str">
            <v>POST2013</v>
          </cell>
          <cell r="S35" t="str">
            <v>POST2013</v>
          </cell>
          <cell r="T35" t="str">
            <v>POST2013</v>
          </cell>
          <cell r="W35" t="str">
            <v>POST2013</v>
          </cell>
          <cell r="X35" t="str">
            <v>New</v>
          </cell>
          <cell r="Y35" t="str">
            <v>POST2013</v>
          </cell>
        </row>
        <row r="36">
          <cell r="B36" t="str">
            <v>Evaporative Assist Cooling-NR</v>
          </cell>
          <cell r="C36" t="str">
            <v>POST2013</v>
          </cell>
          <cell r="D36" t="str">
            <v>POST2013</v>
          </cell>
          <cell r="E36" t="str">
            <v>POST2013</v>
          </cell>
          <cell r="F36" t="str">
            <v>POST2013</v>
          </cell>
          <cell r="G36" t="str">
            <v>POST2013</v>
          </cell>
          <cell r="H36" t="str">
            <v>POST2013</v>
          </cell>
          <cell r="I36" t="str">
            <v>POST2013</v>
          </cell>
          <cell r="J36" t="str">
            <v>POST2013</v>
          </cell>
          <cell r="K36" t="str">
            <v>POST2013</v>
          </cell>
          <cell r="L36" t="str">
            <v>POST2013</v>
          </cell>
          <cell r="M36" t="str">
            <v>POST2013</v>
          </cell>
          <cell r="N36" t="str">
            <v>POST2013</v>
          </cell>
          <cell r="O36" t="str">
            <v>POST2013</v>
          </cell>
          <cell r="P36" t="str">
            <v>POST2013</v>
          </cell>
          <cell r="Q36" t="str">
            <v>POST2013</v>
          </cell>
          <cell r="R36" t="str">
            <v>POST2013</v>
          </cell>
          <cell r="S36" t="str">
            <v>POST2013</v>
          </cell>
          <cell r="T36" t="str">
            <v>POST2013</v>
          </cell>
          <cell r="W36" t="str">
            <v>POST2013</v>
          </cell>
          <cell r="X36" t="str">
            <v>NR</v>
          </cell>
          <cell r="Y36" t="str">
            <v>POST2013</v>
          </cell>
        </row>
        <row r="37">
          <cell r="B37" t="str">
            <v>Economizer-Retro</v>
          </cell>
          <cell r="C37" t="str">
            <v>POST2013</v>
          </cell>
          <cell r="D37" t="str">
            <v>POST2013</v>
          </cell>
          <cell r="E37" t="str">
            <v>POST2013</v>
          </cell>
          <cell r="F37" t="str">
            <v>POST2013</v>
          </cell>
          <cell r="G37" t="str">
            <v>POST2013</v>
          </cell>
          <cell r="H37" t="str">
            <v>POST2013</v>
          </cell>
          <cell r="I37" t="str">
            <v>POST2013</v>
          </cell>
          <cell r="J37" t="str">
            <v>POST2013</v>
          </cell>
          <cell r="K37" t="str">
            <v>POST2013</v>
          </cell>
          <cell r="L37" t="str">
            <v>POST2013</v>
          </cell>
          <cell r="M37" t="str">
            <v>POST2013</v>
          </cell>
          <cell r="N37" t="str">
            <v>POST2013</v>
          </cell>
          <cell r="O37" t="str">
            <v>POST2013</v>
          </cell>
          <cell r="P37" t="str">
            <v>POST2013</v>
          </cell>
          <cell r="Q37" t="str">
            <v>POST2013</v>
          </cell>
          <cell r="R37" t="str">
            <v>POST2013</v>
          </cell>
          <cell r="S37" t="str">
            <v>POST2013</v>
          </cell>
          <cell r="T37" t="str">
            <v>POST2013</v>
          </cell>
          <cell r="W37" t="str">
            <v>POST2013</v>
          </cell>
          <cell r="X37" t="str">
            <v>Retro</v>
          </cell>
          <cell r="Y37" t="str">
            <v>_PRE2013</v>
          </cell>
        </row>
        <row r="38">
          <cell r="B38" t="str">
            <v>Demand Control Ventilation-New</v>
          </cell>
          <cell r="C38" t="str">
            <v>POST2013</v>
          </cell>
          <cell r="D38" t="str">
            <v>POST2013</v>
          </cell>
          <cell r="E38" t="str">
            <v>POST2013</v>
          </cell>
          <cell r="F38" t="str">
            <v>POST2013</v>
          </cell>
          <cell r="G38" t="str">
            <v>POST2013</v>
          </cell>
          <cell r="H38" t="str">
            <v>POST2013</v>
          </cell>
          <cell r="I38" t="str">
            <v>POST2013</v>
          </cell>
          <cell r="J38" t="str">
            <v>POST2013</v>
          </cell>
          <cell r="K38" t="str">
            <v>POST2013</v>
          </cell>
          <cell r="L38" t="str">
            <v>POST2013</v>
          </cell>
          <cell r="M38" t="str">
            <v>POST2013</v>
          </cell>
          <cell r="N38" t="str">
            <v>POST2013</v>
          </cell>
          <cell r="O38" t="str">
            <v>POST2013</v>
          </cell>
          <cell r="P38" t="str">
            <v>POST2013</v>
          </cell>
          <cell r="Q38" t="str">
            <v>POST2013</v>
          </cell>
          <cell r="R38" t="str">
            <v>POST2013</v>
          </cell>
          <cell r="S38" t="str">
            <v>POST2013</v>
          </cell>
          <cell r="T38" t="str">
            <v>POST2013</v>
          </cell>
          <cell r="W38" t="str">
            <v>POST2013</v>
          </cell>
          <cell r="X38" t="str">
            <v>New</v>
          </cell>
          <cell r="Y38" t="str">
            <v>POST2013</v>
          </cell>
        </row>
        <row r="39">
          <cell r="B39" t="str">
            <v>Demand Control Ventilation-NR</v>
          </cell>
          <cell r="C39" t="str">
            <v>POST2013</v>
          </cell>
          <cell r="D39" t="str">
            <v>POST2013</v>
          </cell>
          <cell r="E39" t="str">
            <v>POST2013</v>
          </cell>
          <cell r="F39" t="str">
            <v>POST2013</v>
          </cell>
          <cell r="G39" t="str">
            <v>POST2013</v>
          </cell>
          <cell r="H39" t="str">
            <v>POST2013</v>
          </cell>
          <cell r="I39" t="str">
            <v>POST2013</v>
          </cell>
          <cell r="J39" t="str">
            <v>POST2013</v>
          </cell>
          <cell r="K39" t="str">
            <v>POST2013</v>
          </cell>
          <cell r="L39" t="str">
            <v>POST2013</v>
          </cell>
          <cell r="M39" t="str">
            <v>POST2013</v>
          </cell>
          <cell r="N39" t="str">
            <v>POST2013</v>
          </cell>
          <cell r="O39" t="str">
            <v>POST2013</v>
          </cell>
          <cell r="P39" t="str">
            <v>POST2013</v>
          </cell>
          <cell r="Q39" t="str">
            <v>POST2013</v>
          </cell>
          <cell r="R39" t="str">
            <v>POST2013</v>
          </cell>
          <cell r="S39" t="str">
            <v>POST2013</v>
          </cell>
          <cell r="T39" t="str">
            <v>POST2013</v>
          </cell>
          <cell r="W39" t="str">
            <v>POST2013</v>
          </cell>
          <cell r="X39" t="str">
            <v>NR</v>
          </cell>
          <cell r="Y39" t="str">
            <v>POST2013</v>
          </cell>
        </row>
        <row r="40">
          <cell r="B40" t="str">
            <v>Demand Control Ventilation-Retro</v>
          </cell>
          <cell r="C40" t="str">
            <v>_PRE2013</v>
          </cell>
          <cell r="D40" t="str">
            <v>_PRE2013</v>
          </cell>
          <cell r="E40" t="str">
            <v>_PRE2013</v>
          </cell>
          <cell r="F40" t="str">
            <v>_PRE2013</v>
          </cell>
          <cell r="G40" t="str">
            <v>_PRE2013</v>
          </cell>
          <cell r="H40" t="str">
            <v>_PRE2013</v>
          </cell>
          <cell r="I40" t="str">
            <v>_PRE2013</v>
          </cell>
          <cell r="J40" t="str">
            <v>_PRE2013</v>
          </cell>
          <cell r="K40" t="str">
            <v>_PRE2013</v>
          </cell>
          <cell r="L40" t="str">
            <v>_PRE2013</v>
          </cell>
          <cell r="M40" t="str">
            <v>_PRE2013</v>
          </cell>
          <cell r="N40" t="str">
            <v>_PRE2013</v>
          </cell>
          <cell r="O40" t="str">
            <v>_PRE2013</v>
          </cell>
          <cell r="P40" t="str">
            <v>_PRE2013</v>
          </cell>
          <cell r="Q40" t="str">
            <v>_PRE2013</v>
          </cell>
          <cell r="R40" t="str">
            <v>_PRE2013</v>
          </cell>
          <cell r="S40" t="str">
            <v>_PRE2013</v>
          </cell>
          <cell r="T40" t="str">
            <v>_PRE2013</v>
          </cell>
          <cell r="W40" t="str">
            <v>_PRE2013</v>
          </cell>
          <cell r="X40" t="str">
            <v>Retro</v>
          </cell>
          <cell r="Y40" t="str">
            <v>_PRE2013</v>
          </cell>
        </row>
        <row r="41">
          <cell r="B41" t="str">
            <v>Premium Fume Hood-NR</v>
          </cell>
          <cell r="C41" t="str">
            <v>POST2013</v>
          </cell>
          <cell r="D41" t="str">
            <v>POST2013</v>
          </cell>
          <cell r="E41" t="str">
            <v>POST2013</v>
          </cell>
          <cell r="F41" t="str">
            <v>POST2013</v>
          </cell>
          <cell r="G41" t="str">
            <v>POST2013</v>
          </cell>
          <cell r="H41" t="str">
            <v>POST2013</v>
          </cell>
          <cell r="I41" t="str">
            <v>POST2013</v>
          </cell>
          <cell r="J41" t="str">
            <v>POST2013</v>
          </cell>
          <cell r="K41" t="str">
            <v>POST2013</v>
          </cell>
          <cell r="L41" t="str">
            <v>POST2013</v>
          </cell>
          <cell r="M41" t="str">
            <v>POST2013</v>
          </cell>
          <cell r="N41" t="str">
            <v>POST2013</v>
          </cell>
          <cell r="O41" t="str">
            <v>POST2013</v>
          </cell>
          <cell r="P41" t="str">
            <v>POST2013</v>
          </cell>
          <cell r="Q41" t="str">
            <v>POST2013</v>
          </cell>
          <cell r="R41" t="str">
            <v>POST2013</v>
          </cell>
          <cell r="S41" t="str">
            <v>POST2013</v>
          </cell>
          <cell r="T41" t="str">
            <v>POST2013</v>
          </cell>
          <cell r="W41" t="str">
            <v>POST2013</v>
          </cell>
          <cell r="X41" t="str">
            <v>NR</v>
          </cell>
          <cell r="Y41" t="str">
            <v>POST2013</v>
          </cell>
        </row>
        <row r="42">
          <cell r="B42" t="str">
            <v>DCV Restaurant Hood-Retro</v>
          </cell>
          <cell r="C42" t="str">
            <v>_PRE2013</v>
          </cell>
          <cell r="D42" t="str">
            <v>_PRE2013</v>
          </cell>
          <cell r="E42" t="str">
            <v>_PRE2013</v>
          </cell>
          <cell r="F42" t="str">
            <v>_PRE2013</v>
          </cell>
          <cell r="G42" t="str">
            <v>_PRE2013</v>
          </cell>
          <cell r="H42" t="str">
            <v>_PRE2013</v>
          </cell>
          <cell r="I42" t="str">
            <v>_PRE2013</v>
          </cell>
          <cell r="J42" t="str">
            <v>_PRE2013</v>
          </cell>
          <cell r="K42" t="str">
            <v>_PRE2013</v>
          </cell>
          <cell r="L42" t="str">
            <v>_PRE2013</v>
          </cell>
          <cell r="M42" t="str">
            <v>_PRE2013</v>
          </cell>
          <cell r="N42" t="str">
            <v>_PRE2013</v>
          </cell>
          <cell r="O42" t="str">
            <v>_PRE2013</v>
          </cell>
          <cell r="P42" t="str">
            <v>_PRE2013</v>
          </cell>
          <cell r="Q42" t="str">
            <v>_PRE2013</v>
          </cell>
          <cell r="R42" t="str">
            <v>_PRE2013</v>
          </cell>
          <cell r="S42" t="str">
            <v>_PRE2013</v>
          </cell>
          <cell r="T42" t="str">
            <v>_PRE2013</v>
          </cell>
          <cell r="W42" t="str">
            <v>_PRE2013</v>
          </cell>
          <cell r="X42" t="str">
            <v>Retro</v>
          </cell>
          <cell r="Y42" t="str">
            <v>_PRE2013</v>
          </cell>
        </row>
        <row r="43">
          <cell r="B43" t="str">
            <v>DCV Parking Garage-Retro</v>
          </cell>
          <cell r="C43" t="str">
            <v>_PRE2013</v>
          </cell>
          <cell r="D43" t="str">
            <v>_PRE2013</v>
          </cell>
          <cell r="E43" t="str">
            <v>_PRE2013</v>
          </cell>
          <cell r="F43" t="str">
            <v>_PRE2013</v>
          </cell>
          <cell r="G43" t="str">
            <v>_PRE2013</v>
          </cell>
          <cell r="H43" t="str">
            <v>_PRE2013</v>
          </cell>
          <cell r="I43" t="str">
            <v>_PRE2013</v>
          </cell>
          <cell r="J43" t="str">
            <v>_PRE2013</v>
          </cell>
          <cell r="K43" t="str">
            <v>_PRE2013</v>
          </cell>
          <cell r="L43" t="str">
            <v>_PRE2013</v>
          </cell>
          <cell r="M43" t="str">
            <v>_PRE2013</v>
          </cell>
          <cell r="N43" t="str">
            <v>_PRE2013</v>
          </cell>
          <cell r="O43" t="str">
            <v>_PRE2013</v>
          </cell>
          <cell r="P43" t="str">
            <v>_PRE2013</v>
          </cell>
          <cell r="Q43" t="str">
            <v>_PRE2013</v>
          </cell>
          <cell r="R43" t="str">
            <v>_PRE2013</v>
          </cell>
          <cell r="S43" t="str">
            <v>_PRE2013</v>
          </cell>
          <cell r="T43" t="str">
            <v>_PRE2013</v>
          </cell>
          <cell r="W43" t="str">
            <v>_PRE2013</v>
          </cell>
          <cell r="X43" t="str">
            <v>Retro</v>
          </cell>
          <cell r="Y43" t="str">
            <v>_PRE2013</v>
          </cell>
        </row>
        <row r="44">
          <cell r="B44" t="str">
            <v>Weatherization - School-Retro</v>
          </cell>
          <cell r="C44" t="str">
            <v>_PRE2013</v>
          </cell>
          <cell r="D44" t="str">
            <v>_PRE2013</v>
          </cell>
          <cell r="E44" t="str">
            <v>_PRE2013</v>
          </cell>
          <cell r="F44" t="str">
            <v>_PRE2013</v>
          </cell>
          <cell r="G44" t="str">
            <v>_PRE2013</v>
          </cell>
          <cell r="H44" t="str">
            <v>_PRE2013</v>
          </cell>
          <cell r="I44" t="str">
            <v>_PRE2013</v>
          </cell>
          <cell r="J44" t="str">
            <v>_PRE2013</v>
          </cell>
          <cell r="K44" t="str">
            <v>_PRE2013</v>
          </cell>
          <cell r="L44" t="str">
            <v>_PRE2013</v>
          </cell>
          <cell r="M44" t="str">
            <v>_PRE2013</v>
          </cell>
          <cell r="N44" t="str">
            <v>_PRE2013</v>
          </cell>
          <cell r="O44" t="str">
            <v>_PRE2013</v>
          </cell>
          <cell r="P44" t="str">
            <v>_PRE2013</v>
          </cell>
          <cell r="Q44" t="str">
            <v>_PRE2013</v>
          </cell>
          <cell r="R44" t="str">
            <v>_PRE2013</v>
          </cell>
          <cell r="S44" t="str">
            <v>_PRE2013</v>
          </cell>
          <cell r="T44" t="str">
            <v>_PRE2013</v>
          </cell>
          <cell r="W44" t="str">
            <v>_PRE2013</v>
          </cell>
          <cell r="X44" t="str">
            <v>Retro</v>
          </cell>
          <cell r="Y44" t="str">
            <v>_PRE2013</v>
          </cell>
        </row>
        <row r="45">
          <cell r="B45" t="str">
            <v>Energy Recovery Ventilator-NR</v>
          </cell>
          <cell r="C45" t="str">
            <v>POST2013</v>
          </cell>
          <cell r="D45" t="str">
            <v>POST2013</v>
          </cell>
          <cell r="E45" t="str">
            <v>POST2013</v>
          </cell>
          <cell r="F45" t="str">
            <v>POST2013</v>
          </cell>
          <cell r="G45" t="str">
            <v>POST2013</v>
          </cell>
          <cell r="H45" t="str">
            <v>POST2013</v>
          </cell>
          <cell r="I45" t="str">
            <v>POST2013</v>
          </cell>
          <cell r="J45" t="str">
            <v>POST2013</v>
          </cell>
          <cell r="K45" t="str">
            <v>POST2013</v>
          </cell>
          <cell r="L45" t="str">
            <v>POST2013</v>
          </cell>
          <cell r="M45" t="str">
            <v>POST2013</v>
          </cell>
          <cell r="N45" t="str">
            <v>POST2013</v>
          </cell>
          <cell r="O45" t="str">
            <v>POST2013</v>
          </cell>
          <cell r="P45" t="str">
            <v>POST2013</v>
          </cell>
          <cell r="Q45" t="str">
            <v>POST2013</v>
          </cell>
          <cell r="R45" t="str">
            <v>POST2013</v>
          </cell>
          <cell r="S45" t="str">
            <v>POST2013</v>
          </cell>
          <cell r="T45" t="str">
            <v>POST2013</v>
          </cell>
          <cell r="W45" t="str">
            <v>POST2013</v>
          </cell>
          <cell r="X45" t="str">
            <v>NR</v>
          </cell>
          <cell r="Y45" t="str">
            <v>POST2013</v>
          </cell>
        </row>
        <row r="46">
          <cell r="B46" t="str">
            <v>AC Heat Recovery for Water Heating-NR</v>
          </cell>
          <cell r="C46" t="str">
            <v>POST2013</v>
          </cell>
          <cell r="D46" t="str">
            <v>POST2013</v>
          </cell>
          <cell r="E46" t="str">
            <v>POST2013</v>
          </cell>
          <cell r="F46" t="str">
            <v>POST2013</v>
          </cell>
          <cell r="G46" t="str">
            <v>POST2013</v>
          </cell>
          <cell r="H46" t="str">
            <v>POST2013</v>
          </cell>
          <cell r="I46" t="str">
            <v>POST2013</v>
          </cell>
          <cell r="J46" t="str">
            <v>POST2013</v>
          </cell>
          <cell r="K46" t="str">
            <v>POST2013</v>
          </cell>
          <cell r="L46" t="str">
            <v>POST2013</v>
          </cell>
          <cell r="M46" t="str">
            <v>POST2013</v>
          </cell>
          <cell r="N46" t="str">
            <v>POST2013</v>
          </cell>
          <cell r="O46" t="str">
            <v>POST2013</v>
          </cell>
          <cell r="P46" t="str">
            <v>POST2013</v>
          </cell>
          <cell r="Q46" t="str">
            <v>POST2013</v>
          </cell>
          <cell r="R46" t="str">
            <v>POST2013</v>
          </cell>
          <cell r="S46" t="str">
            <v>POST2013</v>
          </cell>
          <cell r="T46" t="str">
            <v>POST2013</v>
          </cell>
          <cell r="W46" t="str">
            <v>POST2013</v>
          </cell>
          <cell r="X46" t="str">
            <v>NR</v>
          </cell>
          <cell r="Y46" t="str">
            <v>POST2013</v>
          </cell>
        </row>
        <row r="47">
          <cell r="B47" t="str">
            <v>Room Occupancy Sensors in Lodging-Retro</v>
          </cell>
          <cell r="C47" t="str">
            <v>_PRE2013</v>
          </cell>
          <cell r="D47" t="str">
            <v>_PRE2013</v>
          </cell>
          <cell r="E47" t="str">
            <v>_PRE2013</v>
          </cell>
          <cell r="F47" t="str">
            <v>_PRE2013</v>
          </cell>
          <cell r="G47" t="str">
            <v>_PRE2013</v>
          </cell>
          <cell r="H47" t="str">
            <v>_PRE2013</v>
          </cell>
          <cell r="I47" t="str">
            <v>_PRE2013</v>
          </cell>
          <cell r="J47" t="str">
            <v>_PRE2013</v>
          </cell>
          <cell r="K47" t="str">
            <v>_PRE2013</v>
          </cell>
          <cell r="L47" t="str">
            <v>_PRE2013</v>
          </cell>
          <cell r="M47" t="str">
            <v>_PRE2013</v>
          </cell>
          <cell r="N47" t="str">
            <v>_PRE2013</v>
          </cell>
          <cell r="O47" t="str">
            <v>_PRE2013</v>
          </cell>
          <cell r="P47" t="str">
            <v>_PRE2013</v>
          </cell>
          <cell r="Q47" t="str">
            <v>_PRE2013</v>
          </cell>
          <cell r="R47" t="str">
            <v>_PRE2013</v>
          </cell>
          <cell r="S47" t="str">
            <v>_PRE2013</v>
          </cell>
          <cell r="T47" t="str">
            <v>_PRE2013</v>
          </cell>
          <cell r="W47" t="str">
            <v>_PRE2013</v>
          </cell>
          <cell r="X47" t="str">
            <v>Retro</v>
          </cell>
          <cell r="Y47" t="str">
            <v>_PRE2013</v>
          </cell>
        </row>
        <row r="48">
          <cell r="B48" t="str">
            <v>Chiller - chilled water retrofit-Retro</v>
          </cell>
          <cell r="C48" t="str">
            <v>_PRE2013</v>
          </cell>
          <cell r="D48" t="str">
            <v>_PRE2013</v>
          </cell>
          <cell r="E48" t="str">
            <v>_PRE2013</v>
          </cell>
          <cell r="F48" t="str">
            <v>_PRE2013</v>
          </cell>
          <cell r="G48" t="str">
            <v>_PRE2013</v>
          </cell>
          <cell r="H48" t="str">
            <v>_PRE2013</v>
          </cell>
          <cell r="I48" t="str">
            <v>_PRE2013</v>
          </cell>
          <cell r="J48" t="str">
            <v>_PRE2013</v>
          </cell>
          <cell r="K48" t="str">
            <v>_PRE2013</v>
          </cell>
          <cell r="L48" t="str">
            <v>_PRE2013</v>
          </cell>
          <cell r="M48" t="str">
            <v>_PRE2013</v>
          </cell>
          <cell r="N48" t="str">
            <v>_PRE2013</v>
          </cell>
          <cell r="O48" t="str">
            <v>_PRE2013</v>
          </cell>
          <cell r="P48" t="str">
            <v>_PRE2013</v>
          </cell>
          <cell r="Q48" t="str">
            <v>_PRE2013</v>
          </cell>
          <cell r="R48" t="str">
            <v>_PRE2013</v>
          </cell>
          <cell r="S48" t="str">
            <v>_PRE2013</v>
          </cell>
          <cell r="T48" t="str">
            <v>_PRE2013</v>
          </cell>
          <cell r="W48" t="str">
            <v>_PRE2013</v>
          </cell>
          <cell r="X48" t="str">
            <v>Retro</v>
          </cell>
          <cell r="Y48" t="str">
            <v>_PRE2013</v>
          </cell>
        </row>
        <row r="49">
          <cell r="B49" t="str">
            <v>Chiller - equip retrofits-Retro</v>
          </cell>
          <cell r="C49" t="str">
            <v>_PRE2013</v>
          </cell>
          <cell r="D49" t="str">
            <v>_PRE2013</v>
          </cell>
          <cell r="E49" t="str">
            <v>_PRE2013</v>
          </cell>
          <cell r="F49" t="str">
            <v>_PRE2013</v>
          </cell>
          <cell r="G49" t="str">
            <v>_PRE2013</v>
          </cell>
          <cell r="H49" t="str">
            <v>_PRE2013</v>
          </cell>
          <cell r="I49" t="str">
            <v>_PRE2013</v>
          </cell>
          <cell r="J49" t="str">
            <v>_PRE2013</v>
          </cell>
          <cell r="K49" t="str">
            <v>_PRE2013</v>
          </cell>
          <cell r="L49" t="str">
            <v>_PRE2013</v>
          </cell>
          <cell r="M49" t="str">
            <v>_PRE2013</v>
          </cell>
          <cell r="N49" t="str">
            <v>_PRE2013</v>
          </cell>
          <cell r="O49" t="str">
            <v>_PRE2013</v>
          </cell>
          <cell r="P49" t="str">
            <v>_PRE2013</v>
          </cell>
          <cell r="Q49" t="str">
            <v>_PRE2013</v>
          </cell>
          <cell r="R49" t="str">
            <v>_PRE2013</v>
          </cell>
          <cell r="S49" t="str">
            <v>_PRE2013</v>
          </cell>
          <cell r="T49" t="str">
            <v>_PRE2013</v>
          </cell>
          <cell r="W49" t="str">
            <v>_PRE2013</v>
          </cell>
          <cell r="X49" t="str">
            <v>Retro</v>
          </cell>
          <cell r="Y49" t="str">
            <v>_PRE2013</v>
          </cell>
        </row>
        <row r="50">
          <cell r="B50" t="str">
            <v>Pool Blankets-Retro</v>
          </cell>
          <cell r="C50" t="str">
            <v>_PRE2013</v>
          </cell>
          <cell r="D50" t="str">
            <v>_PRE2013</v>
          </cell>
          <cell r="E50" t="str">
            <v>_PRE2013</v>
          </cell>
          <cell r="F50" t="str">
            <v>_PRE2013</v>
          </cell>
          <cell r="G50" t="str">
            <v>_PRE2013</v>
          </cell>
          <cell r="H50" t="str">
            <v>_PRE2013</v>
          </cell>
          <cell r="I50" t="str">
            <v>_PRE2013</v>
          </cell>
          <cell r="J50" t="str">
            <v>_PRE2013</v>
          </cell>
          <cell r="K50" t="str">
            <v>_PRE2013</v>
          </cell>
          <cell r="L50" t="str">
            <v>_PRE2013</v>
          </cell>
          <cell r="M50" t="str">
            <v>_PRE2013</v>
          </cell>
          <cell r="N50" t="str">
            <v>_PRE2013</v>
          </cell>
          <cell r="O50" t="str">
            <v>_PRE2013</v>
          </cell>
          <cell r="P50" t="str">
            <v>_PRE2013</v>
          </cell>
          <cell r="Q50" t="str">
            <v>_PRE2013</v>
          </cell>
          <cell r="R50" t="str">
            <v>_PRE2013</v>
          </cell>
          <cell r="S50" t="str">
            <v>_PRE2013</v>
          </cell>
          <cell r="T50" t="str">
            <v>_PRE2013</v>
          </cell>
          <cell r="W50" t="str">
            <v>_PRE2013</v>
          </cell>
          <cell r="X50" t="str">
            <v>Retro</v>
          </cell>
          <cell r="Y50" t="str">
            <v>_PRE2013</v>
          </cell>
        </row>
        <row r="51">
          <cell r="B51" t="str">
            <v>Web-Enabled Thermostats-Retro</v>
          </cell>
          <cell r="C51" t="str">
            <v>_PRE2013</v>
          </cell>
          <cell r="D51" t="str">
            <v>_PRE2013</v>
          </cell>
          <cell r="E51" t="str">
            <v>_PRE2013</v>
          </cell>
          <cell r="F51" t="str">
            <v>_PRE2013</v>
          </cell>
          <cell r="G51" t="str">
            <v>_PRE2013</v>
          </cell>
          <cell r="H51" t="str">
            <v>_PRE2013</v>
          </cell>
          <cell r="I51" t="str">
            <v>_PRE2013</v>
          </cell>
          <cell r="J51" t="str">
            <v>_PRE2013</v>
          </cell>
          <cell r="K51" t="str">
            <v>_PRE2013</v>
          </cell>
          <cell r="L51" t="str">
            <v>_PRE2013</v>
          </cell>
          <cell r="M51" t="str">
            <v>_PRE2013</v>
          </cell>
          <cell r="N51" t="str">
            <v>_PRE2013</v>
          </cell>
          <cell r="O51" t="str">
            <v>_PRE2013</v>
          </cell>
          <cell r="P51" t="str">
            <v>_PRE2013</v>
          </cell>
          <cell r="Q51" t="str">
            <v>_PRE2013</v>
          </cell>
          <cell r="R51" t="str">
            <v>_PRE2013</v>
          </cell>
          <cell r="S51" t="str">
            <v>_PRE2013</v>
          </cell>
          <cell r="T51" t="str">
            <v>_PRE2013</v>
          </cell>
          <cell r="W51" t="str">
            <v>_PRE2013</v>
          </cell>
          <cell r="X51" t="str">
            <v>Retro</v>
          </cell>
          <cell r="Y51" t="str">
            <v>_PRE2013</v>
          </cell>
        </row>
        <row r="52">
          <cell r="B52" t="str">
            <v>Garage CO2 ventilation-Retro</v>
          </cell>
          <cell r="C52" t="str">
            <v>_PRE2013</v>
          </cell>
          <cell r="D52" t="str">
            <v>_PRE2013</v>
          </cell>
          <cell r="E52" t="str">
            <v>_PRE2013</v>
          </cell>
          <cell r="F52" t="str">
            <v>_PRE2013</v>
          </cell>
          <cell r="G52" t="str">
            <v>_PRE2013</v>
          </cell>
          <cell r="H52" t="str">
            <v>_PRE2013</v>
          </cell>
          <cell r="I52" t="str">
            <v>_PRE2013</v>
          </cell>
          <cell r="J52" t="str">
            <v>_PRE2013</v>
          </cell>
          <cell r="K52" t="str">
            <v>_PRE2013</v>
          </cell>
          <cell r="L52" t="str">
            <v>_PRE2013</v>
          </cell>
          <cell r="M52" t="str">
            <v>_PRE2013</v>
          </cell>
          <cell r="N52" t="str">
            <v>_PRE2013</v>
          </cell>
          <cell r="O52" t="str">
            <v>_PRE2013</v>
          </cell>
          <cell r="P52" t="str">
            <v>_PRE2013</v>
          </cell>
          <cell r="Q52" t="str">
            <v>_PRE2013</v>
          </cell>
          <cell r="R52" t="str">
            <v>_PRE2013</v>
          </cell>
          <cell r="S52" t="str">
            <v>_PRE2013</v>
          </cell>
          <cell r="T52" t="str">
            <v>_PRE2013</v>
          </cell>
          <cell r="W52" t="str">
            <v>_PRE2013</v>
          </cell>
          <cell r="X52" t="str">
            <v>Retro</v>
          </cell>
          <cell r="Y52" t="str">
            <v>_PRE2013</v>
          </cell>
        </row>
        <row r="53">
          <cell r="B53" t="str">
            <v>Circ Pump ECM and drive-Retro</v>
          </cell>
          <cell r="C53" t="str">
            <v>_PRE2013</v>
          </cell>
          <cell r="D53" t="str">
            <v>_PRE2013</v>
          </cell>
          <cell r="E53" t="str">
            <v>_PRE2013</v>
          </cell>
          <cell r="F53" t="str">
            <v>_PRE2013</v>
          </cell>
          <cell r="G53" t="str">
            <v>_PRE2013</v>
          </cell>
          <cell r="H53" t="str">
            <v>_PRE2013</v>
          </cell>
          <cell r="I53" t="str">
            <v>_PRE2013</v>
          </cell>
          <cell r="J53" t="str">
            <v>_PRE2013</v>
          </cell>
          <cell r="K53" t="str">
            <v>_PRE2013</v>
          </cell>
          <cell r="L53" t="str">
            <v>_PRE2013</v>
          </cell>
          <cell r="M53" t="str">
            <v>_PRE2013</v>
          </cell>
          <cell r="N53" t="str">
            <v>_PRE2013</v>
          </cell>
          <cell r="O53" t="str">
            <v>_PRE2013</v>
          </cell>
          <cell r="P53" t="str">
            <v>_PRE2013</v>
          </cell>
          <cell r="Q53" t="str">
            <v>_PRE2013</v>
          </cell>
          <cell r="R53" t="str">
            <v>_PRE2013</v>
          </cell>
          <cell r="S53" t="str">
            <v>_PRE2013</v>
          </cell>
          <cell r="T53" t="str">
            <v>_PRE2013</v>
          </cell>
          <cell r="W53" t="str">
            <v>_PRE2013</v>
          </cell>
          <cell r="X53" t="str">
            <v>Retro</v>
          </cell>
          <cell r="Y53" t="str">
            <v>_PRE2013</v>
          </cell>
        </row>
        <row r="54">
          <cell r="B54" t="str">
            <v>VRF-New</v>
          </cell>
          <cell r="C54" t="str">
            <v>_PRE2013</v>
          </cell>
          <cell r="D54" t="str">
            <v>_PRE2013</v>
          </cell>
          <cell r="E54" t="str">
            <v>_PRE2013</v>
          </cell>
          <cell r="F54" t="str">
            <v>_PRE2013</v>
          </cell>
          <cell r="G54" t="str">
            <v>_PRE2013</v>
          </cell>
          <cell r="H54" t="str">
            <v>_PRE2013</v>
          </cell>
          <cell r="I54" t="str">
            <v>_PRE2013</v>
          </cell>
          <cell r="J54" t="str">
            <v>_PRE2013</v>
          </cell>
          <cell r="K54" t="str">
            <v>_PRE2013</v>
          </cell>
          <cell r="L54" t="str">
            <v>_PRE2013</v>
          </cell>
          <cell r="M54" t="str">
            <v>_PRE2013</v>
          </cell>
          <cell r="N54" t="str">
            <v>_PRE2013</v>
          </cell>
          <cell r="O54" t="str">
            <v>_PRE2013</v>
          </cell>
          <cell r="P54" t="str">
            <v>_PRE2013</v>
          </cell>
          <cell r="Q54" t="str">
            <v>_PRE2013</v>
          </cell>
          <cell r="R54" t="str">
            <v>_PRE2013</v>
          </cell>
          <cell r="S54" t="str">
            <v>_PRE2013</v>
          </cell>
          <cell r="T54" t="str">
            <v>_PRE2013</v>
          </cell>
          <cell r="W54" t="str">
            <v>_PRE2013</v>
          </cell>
          <cell r="X54" t="str">
            <v>New</v>
          </cell>
          <cell r="Y54" t="str">
            <v>POST2013</v>
          </cell>
        </row>
        <row r="55">
          <cell r="B55" t="str">
            <v>VRF-Retro</v>
          </cell>
          <cell r="C55" t="str">
            <v>_PRE2013</v>
          </cell>
          <cell r="D55" t="str">
            <v>_PRE2013</v>
          </cell>
          <cell r="E55" t="str">
            <v>_PRE2013</v>
          </cell>
          <cell r="F55" t="str">
            <v>_PRE2013</v>
          </cell>
          <cell r="G55" t="str">
            <v>_PRE2013</v>
          </cell>
          <cell r="H55" t="str">
            <v>_PRE2013</v>
          </cell>
          <cell r="I55" t="str">
            <v>_PRE2013</v>
          </cell>
          <cell r="J55" t="str">
            <v>_PRE2013</v>
          </cell>
          <cell r="K55" t="str">
            <v>_PRE2013</v>
          </cell>
          <cell r="L55" t="str">
            <v>_PRE2013</v>
          </cell>
          <cell r="M55" t="str">
            <v>_PRE2013</v>
          </cell>
          <cell r="N55" t="str">
            <v>_PRE2013</v>
          </cell>
          <cell r="O55" t="str">
            <v>_PRE2013</v>
          </cell>
          <cell r="P55" t="str">
            <v>_PRE2013</v>
          </cell>
          <cell r="Q55" t="str">
            <v>_PRE2013</v>
          </cell>
          <cell r="R55" t="str">
            <v>_PRE2013</v>
          </cell>
          <cell r="S55" t="str">
            <v>_PRE2013</v>
          </cell>
          <cell r="T55" t="str">
            <v>_PRE2013</v>
          </cell>
          <cell r="W55" t="str">
            <v>_PRE2013</v>
          </cell>
          <cell r="X55" t="str">
            <v>Retro</v>
          </cell>
          <cell r="Y55" t="str">
            <v>_PRE2013</v>
          </cell>
        </row>
        <row r="56">
          <cell r="B56" t="str">
            <v>Evaporator Roof Top HVAC-Retro</v>
          </cell>
          <cell r="C56" t="str">
            <v>_PRE2013</v>
          </cell>
          <cell r="D56" t="str">
            <v>_PRE2013</v>
          </cell>
          <cell r="E56" t="str">
            <v>_PRE2013</v>
          </cell>
          <cell r="F56" t="str">
            <v>_PRE2013</v>
          </cell>
          <cell r="G56" t="str">
            <v>_PRE2013</v>
          </cell>
          <cell r="H56" t="str">
            <v>_PRE2013</v>
          </cell>
          <cell r="I56" t="str">
            <v>_PRE2013</v>
          </cell>
          <cell r="J56" t="str">
            <v>_PRE2013</v>
          </cell>
          <cell r="K56" t="str">
            <v>_PRE2013</v>
          </cell>
          <cell r="L56" t="str">
            <v>_PRE2013</v>
          </cell>
          <cell r="M56" t="str">
            <v>_PRE2013</v>
          </cell>
          <cell r="N56" t="str">
            <v>_PRE2013</v>
          </cell>
          <cell r="O56" t="str">
            <v>_PRE2013</v>
          </cell>
          <cell r="P56" t="str">
            <v>_PRE2013</v>
          </cell>
          <cell r="Q56" t="str">
            <v>_PRE2013</v>
          </cell>
          <cell r="R56" t="str">
            <v>_PRE2013</v>
          </cell>
          <cell r="S56" t="str">
            <v>_PRE2013</v>
          </cell>
          <cell r="T56" t="str">
            <v>_PRE2013</v>
          </cell>
          <cell r="W56" t="str">
            <v>_PRE2013</v>
          </cell>
          <cell r="X56" t="str">
            <v>Retro</v>
          </cell>
          <cell r="Y56" t="str">
            <v>_PRE2013</v>
          </cell>
        </row>
        <row r="57">
          <cell r="B57" t="str">
            <v>Secondary Glazing Systems-Retro</v>
          </cell>
          <cell r="C57" t="str">
            <v>_PRE2013</v>
          </cell>
          <cell r="D57" t="str">
            <v>_PRE2013</v>
          </cell>
          <cell r="E57" t="str">
            <v>_PRE2013</v>
          </cell>
          <cell r="F57" t="str">
            <v>_PRE2013</v>
          </cell>
          <cell r="G57" t="str">
            <v>_PRE2013</v>
          </cell>
          <cell r="H57" t="str">
            <v>_PRE2013</v>
          </cell>
          <cell r="I57" t="str">
            <v>_PRE2013</v>
          </cell>
          <cell r="J57" t="str">
            <v>_PRE2013</v>
          </cell>
          <cell r="K57" t="str">
            <v>_PRE2013</v>
          </cell>
          <cell r="L57" t="str">
            <v>_PRE2013</v>
          </cell>
          <cell r="M57" t="str">
            <v>_PRE2013</v>
          </cell>
          <cell r="N57" t="str">
            <v>_PRE2013</v>
          </cell>
          <cell r="O57" t="str">
            <v>_PRE2013</v>
          </cell>
          <cell r="P57" t="str">
            <v>_PRE2013</v>
          </cell>
          <cell r="Q57" t="str">
            <v>_PRE2013</v>
          </cell>
          <cell r="R57" t="str">
            <v>_PRE2013</v>
          </cell>
          <cell r="S57" t="str">
            <v>_PRE2013</v>
          </cell>
          <cell r="T57" t="str">
            <v>_PRE2013</v>
          </cell>
          <cell r="W57" t="str">
            <v>_PRE2013</v>
          </cell>
          <cell r="X57" t="str">
            <v>Retro</v>
          </cell>
          <cell r="Y57" t="str">
            <v>_PRE2013</v>
          </cell>
        </row>
        <row r="58">
          <cell r="B58" t="str">
            <v>LPD Package-New</v>
          </cell>
          <cell r="C58" t="str">
            <v>POST2013</v>
          </cell>
          <cell r="D58" t="str">
            <v>POST2013</v>
          </cell>
          <cell r="E58" t="str">
            <v>POST2013</v>
          </cell>
          <cell r="F58" t="str">
            <v>POST2013</v>
          </cell>
          <cell r="G58" t="str">
            <v>POST2013</v>
          </cell>
          <cell r="H58" t="str">
            <v>POST2013</v>
          </cell>
          <cell r="I58" t="str">
            <v>POST2013</v>
          </cell>
          <cell r="J58" t="str">
            <v>POST2013</v>
          </cell>
          <cell r="K58" t="str">
            <v>POST2013</v>
          </cell>
          <cell r="L58" t="str">
            <v>POST2013</v>
          </cell>
          <cell r="M58" t="str">
            <v>POST2013</v>
          </cell>
          <cell r="N58" t="str">
            <v>POST2013</v>
          </cell>
          <cell r="O58" t="str">
            <v>POST2013</v>
          </cell>
          <cell r="P58" t="str">
            <v>POST2013</v>
          </cell>
          <cell r="Q58" t="str">
            <v>POST2013</v>
          </cell>
          <cell r="R58" t="str">
            <v>POST2013</v>
          </cell>
          <cell r="S58" t="str">
            <v>POST2013</v>
          </cell>
          <cell r="T58" t="str">
            <v>POST2013</v>
          </cell>
          <cell r="W58" t="str">
            <v>POST2013</v>
          </cell>
          <cell r="X58" t="str">
            <v>New</v>
          </cell>
          <cell r="Y58" t="str">
            <v>POST2013</v>
          </cell>
        </row>
        <row r="59">
          <cell r="B59" t="str">
            <v>LPD Package-NR</v>
          </cell>
          <cell r="C59" t="str">
            <v>_PRE2013</v>
          </cell>
          <cell r="D59" t="str">
            <v>_PRE2013</v>
          </cell>
          <cell r="E59" t="str">
            <v>_PRE2013</v>
          </cell>
          <cell r="F59" t="str">
            <v>_PRE2013</v>
          </cell>
          <cell r="G59" t="str">
            <v>_PRE2013</v>
          </cell>
          <cell r="H59" t="str">
            <v>_PRE2013</v>
          </cell>
          <cell r="I59" t="str">
            <v>_PRE2013</v>
          </cell>
          <cell r="J59" t="str">
            <v>_PRE2013</v>
          </cell>
          <cell r="K59" t="str">
            <v>_PRE2013</v>
          </cell>
          <cell r="L59" t="str">
            <v>_PRE2013</v>
          </cell>
          <cell r="M59" t="str">
            <v>_PRE2013</v>
          </cell>
          <cell r="N59" t="str">
            <v>_PRE2013</v>
          </cell>
          <cell r="O59" t="str">
            <v>_PRE2013</v>
          </cell>
          <cell r="P59" t="str">
            <v>_PRE2013</v>
          </cell>
          <cell r="Q59" t="str">
            <v>_PRE2013</v>
          </cell>
          <cell r="R59" t="str">
            <v>_PRE2013</v>
          </cell>
          <cell r="S59" t="str">
            <v>_PRE2013</v>
          </cell>
          <cell r="T59" t="str">
            <v>_PRE2013</v>
          </cell>
          <cell r="W59" t="str">
            <v>_PRE2013</v>
          </cell>
          <cell r="X59" t="str">
            <v>NR</v>
          </cell>
          <cell r="Y59" t="str">
            <v>_PRE2013</v>
          </cell>
        </row>
        <row r="60">
          <cell r="B60" t="str">
            <v>LPD Package-Retro</v>
          </cell>
          <cell r="C60" t="str">
            <v>_PRE2013</v>
          </cell>
          <cell r="D60" t="str">
            <v>_PRE2013</v>
          </cell>
          <cell r="E60" t="str">
            <v>_PRE2013</v>
          </cell>
          <cell r="F60" t="str">
            <v>_PRE2013</v>
          </cell>
          <cell r="G60" t="str">
            <v>_PRE2013</v>
          </cell>
          <cell r="H60" t="str">
            <v>_PRE2013</v>
          </cell>
          <cell r="I60" t="str">
            <v>_PRE2013</v>
          </cell>
          <cell r="J60" t="str">
            <v>_PRE2013</v>
          </cell>
          <cell r="K60" t="str">
            <v>_PRE2013</v>
          </cell>
          <cell r="L60" t="str">
            <v>_PRE2013</v>
          </cell>
          <cell r="M60" t="str">
            <v>_PRE2013</v>
          </cell>
          <cell r="N60" t="str">
            <v>_PRE2013</v>
          </cell>
          <cell r="O60" t="str">
            <v>_PRE2013</v>
          </cell>
          <cell r="P60" t="str">
            <v>_PRE2013</v>
          </cell>
          <cell r="Q60" t="str">
            <v>_PRE2013</v>
          </cell>
          <cell r="R60" t="str">
            <v>_PRE2013</v>
          </cell>
          <cell r="S60" t="str">
            <v>_PRE2013</v>
          </cell>
          <cell r="T60" t="str">
            <v>_PRE2013</v>
          </cell>
          <cell r="W60" t="str">
            <v>_PRE2013</v>
          </cell>
          <cell r="X60" t="str">
            <v>Retro</v>
          </cell>
          <cell r="Y60" t="str">
            <v>_PRE2013</v>
          </cell>
        </row>
        <row r="61">
          <cell r="B61" t="str">
            <v>Top Daylighting-New</v>
          </cell>
          <cell r="C61" t="str">
            <v>POST2013</v>
          </cell>
          <cell r="D61" t="str">
            <v>POST2013</v>
          </cell>
          <cell r="E61" t="str">
            <v>POST2013</v>
          </cell>
          <cell r="F61" t="str">
            <v>POST2013</v>
          </cell>
          <cell r="G61" t="str">
            <v>POST2013</v>
          </cell>
          <cell r="H61" t="str">
            <v>POST2013</v>
          </cell>
          <cell r="I61" t="str">
            <v>POST2013</v>
          </cell>
          <cell r="J61" t="str">
            <v>POST2013</v>
          </cell>
          <cell r="K61" t="str">
            <v>POST2013</v>
          </cell>
          <cell r="L61" t="str">
            <v>POST2013</v>
          </cell>
          <cell r="M61" t="str">
            <v>POST2013</v>
          </cell>
          <cell r="N61" t="str">
            <v>POST2013</v>
          </cell>
          <cell r="O61" t="str">
            <v>POST2013</v>
          </cell>
          <cell r="P61" t="str">
            <v>POST2013</v>
          </cell>
          <cell r="Q61" t="str">
            <v>POST2013</v>
          </cell>
          <cell r="R61" t="str">
            <v>POST2013</v>
          </cell>
          <cell r="S61" t="str">
            <v>POST2013</v>
          </cell>
          <cell r="T61" t="str">
            <v>POST2013</v>
          </cell>
          <cell r="W61" t="str">
            <v>POST2013</v>
          </cell>
          <cell r="X61" t="str">
            <v>New</v>
          </cell>
          <cell r="Y61" t="str">
            <v>POST2013</v>
          </cell>
        </row>
        <row r="62">
          <cell r="B62" t="str">
            <v>Perimeter Daylighting Controls Advanced-New</v>
          </cell>
          <cell r="C62" t="str">
            <v>POST2013</v>
          </cell>
          <cell r="D62" t="str">
            <v>POST2013</v>
          </cell>
          <cell r="E62" t="str">
            <v>POST2013</v>
          </cell>
          <cell r="F62" t="str">
            <v>POST2013</v>
          </cell>
          <cell r="G62" t="str">
            <v>POST2013</v>
          </cell>
          <cell r="H62" t="str">
            <v>POST2013</v>
          </cell>
          <cell r="I62" t="str">
            <v>POST2013</v>
          </cell>
          <cell r="J62" t="str">
            <v>POST2013</v>
          </cell>
          <cell r="K62" t="str">
            <v>POST2013</v>
          </cell>
          <cell r="L62" t="str">
            <v>POST2013</v>
          </cell>
          <cell r="M62" t="str">
            <v>POST2013</v>
          </cell>
          <cell r="N62" t="str">
            <v>POST2013</v>
          </cell>
          <cell r="O62" t="str">
            <v>POST2013</v>
          </cell>
          <cell r="P62" t="str">
            <v>POST2013</v>
          </cell>
          <cell r="Q62" t="str">
            <v>POST2013</v>
          </cell>
          <cell r="R62" t="str">
            <v>POST2013</v>
          </cell>
          <cell r="S62" t="str">
            <v>POST2013</v>
          </cell>
          <cell r="T62" t="str">
            <v>POST2013</v>
          </cell>
          <cell r="W62" t="str">
            <v>POST2013</v>
          </cell>
          <cell r="X62" t="str">
            <v>New</v>
          </cell>
          <cell r="Y62" t="str">
            <v>POST2013</v>
          </cell>
        </row>
        <row r="63">
          <cell r="B63" t="str">
            <v>Perimeter Daylighting Controls Advanced-NR</v>
          </cell>
          <cell r="C63" t="str">
            <v>POST2013</v>
          </cell>
          <cell r="D63" t="str">
            <v>POST2013</v>
          </cell>
          <cell r="E63" t="str">
            <v>POST2013</v>
          </cell>
          <cell r="F63" t="str">
            <v>POST2013</v>
          </cell>
          <cell r="G63" t="str">
            <v>POST2013</v>
          </cell>
          <cell r="H63" t="str">
            <v>POST2013</v>
          </cell>
          <cell r="I63" t="str">
            <v>POST2013</v>
          </cell>
          <cell r="J63" t="str">
            <v>POST2013</v>
          </cell>
          <cell r="K63" t="str">
            <v>POST2013</v>
          </cell>
          <cell r="L63" t="str">
            <v>POST2013</v>
          </cell>
          <cell r="M63" t="str">
            <v>POST2013</v>
          </cell>
          <cell r="N63" t="str">
            <v>POST2013</v>
          </cell>
          <cell r="O63" t="str">
            <v>POST2013</v>
          </cell>
          <cell r="P63" t="str">
            <v>POST2013</v>
          </cell>
          <cell r="Q63" t="str">
            <v>POST2013</v>
          </cell>
          <cell r="R63" t="str">
            <v>POST2013</v>
          </cell>
          <cell r="S63" t="str">
            <v>POST2013</v>
          </cell>
          <cell r="T63" t="str">
            <v>POST2013</v>
          </cell>
          <cell r="W63" t="str">
            <v>POST2013</v>
          </cell>
          <cell r="X63" t="str">
            <v>NR</v>
          </cell>
          <cell r="Y63" t="str">
            <v>POST2013</v>
          </cell>
        </row>
        <row r="64">
          <cell r="B64" t="str">
            <v>Lighting Controls Interior-New</v>
          </cell>
          <cell r="C64" t="str">
            <v>POST2013</v>
          </cell>
          <cell r="D64" t="str">
            <v>POST2013</v>
          </cell>
          <cell r="E64" t="str">
            <v>POST2013</v>
          </cell>
          <cell r="F64" t="str">
            <v>POST2013</v>
          </cell>
          <cell r="G64" t="str">
            <v>POST2013</v>
          </cell>
          <cell r="H64" t="str">
            <v>POST2013</v>
          </cell>
          <cell r="I64" t="str">
            <v>POST2013</v>
          </cell>
          <cell r="J64" t="str">
            <v>POST2013</v>
          </cell>
          <cell r="K64" t="str">
            <v>POST2013</v>
          </cell>
          <cell r="L64" t="str">
            <v>POST2013</v>
          </cell>
          <cell r="M64" t="str">
            <v>POST2013</v>
          </cell>
          <cell r="N64" t="str">
            <v>POST2013</v>
          </cell>
          <cell r="O64" t="str">
            <v>POST2013</v>
          </cell>
          <cell r="P64" t="str">
            <v>POST2013</v>
          </cell>
          <cell r="Q64" t="str">
            <v>POST2013</v>
          </cell>
          <cell r="R64" t="str">
            <v>POST2013</v>
          </cell>
          <cell r="S64" t="str">
            <v>POST2013</v>
          </cell>
          <cell r="T64" t="str">
            <v>POST2013</v>
          </cell>
          <cell r="W64" t="str">
            <v>POST2013</v>
          </cell>
          <cell r="X64" t="str">
            <v>New</v>
          </cell>
          <cell r="Y64" t="str">
            <v>POST2013</v>
          </cell>
        </row>
        <row r="65">
          <cell r="B65" t="str">
            <v>Lighting Controls Interior-NR</v>
          </cell>
          <cell r="C65" t="str">
            <v>_PRE2013</v>
          </cell>
          <cell r="D65" t="str">
            <v>_PRE2013</v>
          </cell>
          <cell r="E65" t="str">
            <v>_PRE2013</v>
          </cell>
          <cell r="F65" t="str">
            <v>_PRE2013</v>
          </cell>
          <cell r="G65" t="str">
            <v>_PRE2013</v>
          </cell>
          <cell r="H65" t="str">
            <v>_PRE2013</v>
          </cell>
          <cell r="I65" t="str">
            <v>_PRE2013</v>
          </cell>
          <cell r="J65" t="str">
            <v>_PRE2013</v>
          </cell>
          <cell r="K65" t="str">
            <v>_PRE2013</v>
          </cell>
          <cell r="L65" t="str">
            <v>_PRE2013</v>
          </cell>
          <cell r="M65" t="str">
            <v>_PRE2013</v>
          </cell>
          <cell r="N65" t="str">
            <v>_PRE2013</v>
          </cell>
          <cell r="O65" t="str">
            <v>_PRE2013</v>
          </cell>
          <cell r="P65" t="str">
            <v>_PRE2013</v>
          </cell>
          <cell r="Q65" t="str">
            <v>_PRE2013</v>
          </cell>
          <cell r="R65" t="str">
            <v>_PRE2013</v>
          </cell>
          <cell r="S65" t="str">
            <v>_PRE2013</v>
          </cell>
          <cell r="T65" t="str">
            <v>_PRE2013</v>
          </cell>
          <cell r="W65" t="str">
            <v>_PRE2013</v>
          </cell>
          <cell r="X65" t="str">
            <v>NR</v>
          </cell>
          <cell r="Y65" t="str">
            <v>_PRE2013</v>
          </cell>
        </row>
        <row r="66">
          <cell r="B66" t="str">
            <v>Exterior Building Lighting-New</v>
          </cell>
          <cell r="C66" t="str">
            <v>POST2013</v>
          </cell>
          <cell r="D66" t="str">
            <v>POST2013</v>
          </cell>
          <cell r="E66" t="str">
            <v>POST2013</v>
          </cell>
          <cell r="F66" t="str">
            <v>POST2013</v>
          </cell>
          <cell r="G66" t="str">
            <v>POST2013</v>
          </cell>
          <cell r="H66" t="str">
            <v>POST2013</v>
          </cell>
          <cell r="I66" t="str">
            <v>POST2013</v>
          </cell>
          <cell r="J66" t="str">
            <v>POST2013</v>
          </cell>
          <cell r="K66" t="str">
            <v>POST2013</v>
          </cell>
          <cell r="L66" t="str">
            <v>POST2013</v>
          </cell>
          <cell r="M66" t="str">
            <v>POST2013</v>
          </cell>
          <cell r="N66" t="str">
            <v>POST2013</v>
          </cell>
          <cell r="O66" t="str">
            <v>POST2013</v>
          </cell>
          <cell r="P66" t="str">
            <v>POST2013</v>
          </cell>
          <cell r="Q66" t="str">
            <v>POST2013</v>
          </cell>
          <cell r="R66" t="str">
            <v>POST2013</v>
          </cell>
          <cell r="S66" t="str">
            <v>POST2013</v>
          </cell>
          <cell r="T66" t="str">
            <v>POST2013</v>
          </cell>
          <cell r="W66" t="str">
            <v>POST2013</v>
          </cell>
          <cell r="X66" t="str">
            <v>New</v>
          </cell>
          <cell r="Y66" t="str">
            <v>POST2013</v>
          </cell>
        </row>
        <row r="67">
          <cell r="B67" t="str">
            <v>Exterior Building Lighting-NR</v>
          </cell>
          <cell r="C67" t="str">
            <v>POST2013</v>
          </cell>
          <cell r="D67" t="str">
            <v>POST2013</v>
          </cell>
          <cell r="E67" t="str">
            <v>POST2013</v>
          </cell>
          <cell r="F67" t="str">
            <v>POST2013</v>
          </cell>
          <cell r="G67" t="str">
            <v>POST2013</v>
          </cell>
          <cell r="H67" t="str">
            <v>POST2013</v>
          </cell>
          <cell r="I67" t="str">
            <v>POST2013</v>
          </cell>
          <cell r="J67" t="str">
            <v>POST2013</v>
          </cell>
          <cell r="K67" t="str">
            <v>POST2013</v>
          </cell>
          <cell r="L67" t="str">
            <v>POST2013</v>
          </cell>
          <cell r="M67" t="str">
            <v>POST2013</v>
          </cell>
          <cell r="N67" t="str">
            <v>POST2013</v>
          </cell>
          <cell r="O67" t="str">
            <v>POST2013</v>
          </cell>
          <cell r="P67" t="str">
            <v>POST2013</v>
          </cell>
          <cell r="Q67" t="str">
            <v>POST2013</v>
          </cell>
          <cell r="R67" t="str">
            <v>POST2013</v>
          </cell>
          <cell r="S67" t="str">
            <v>POST2013</v>
          </cell>
          <cell r="T67" t="str">
            <v>POST2013</v>
          </cell>
          <cell r="W67" t="str">
            <v>POST2013</v>
          </cell>
          <cell r="X67" t="str">
            <v>NR</v>
          </cell>
          <cell r="Y67" t="str">
            <v>POST2013</v>
          </cell>
        </row>
        <row r="68">
          <cell r="B68" t="str">
            <v>Street and Roadway Lighting-New</v>
          </cell>
          <cell r="C68" t="str">
            <v>POST2013</v>
          </cell>
          <cell r="D68" t="str">
            <v>POST2013</v>
          </cell>
          <cell r="E68" t="str">
            <v>POST2013</v>
          </cell>
          <cell r="F68" t="str">
            <v>POST2013</v>
          </cell>
          <cell r="G68" t="str">
            <v>POST2013</v>
          </cell>
          <cell r="H68" t="str">
            <v>POST2013</v>
          </cell>
          <cell r="I68" t="str">
            <v>POST2013</v>
          </cell>
          <cell r="J68" t="str">
            <v>POST2013</v>
          </cell>
          <cell r="K68" t="str">
            <v>POST2013</v>
          </cell>
          <cell r="L68" t="str">
            <v>POST2013</v>
          </cell>
          <cell r="M68" t="str">
            <v>POST2013</v>
          </cell>
          <cell r="N68" t="str">
            <v>POST2013</v>
          </cell>
          <cell r="O68" t="str">
            <v>POST2013</v>
          </cell>
          <cell r="P68" t="str">
            <v>POST2013</v>
          </cell>
          <cell r="Q68" t="str">
            <v>POST2013</v>
          </cell>
          <cell r="R68" t="str">
            <v>POST2013</v>
          </cell>
          <cell r="S68" t="str">
            <v>POST2013</v>
          </cell>
          <cell r="T68" t="str">
            <v>POST2013</v>
          </cell>
          <cell r="W68" t="str">
            <v>POST2013</v>
          </cell>
          <cell r="X68" t="str">
            <v>New</v>
          </cell>
          <cell r="Y68" t="str">
            <v>POST2013</v>
          </cell>
        </row>
        <row r="69">
          <cell r="B69" t="str">
            <v>Street and Roadway Lighting-NR</v>
          </cell>
          <cell r="C69" t="str">
            <v>POST2013</v>
          </cell>
          <cell r="D69" t="str">
            <v>POST2013</v>
          </cell>
          <cell r="E69" t="str">
            <v>POST2013</v>
          </cell>
          <cell r="F69" t="str">
            <v>POST2013</v>
          </cell>
          <cell r="G69" t="str">
            <v>POST2013</v>
          </cell>
          <cell r="H69" t="str">
            <v>POST2013</v>
          </cell>
          <cell r="I69" t="str">
            <v>POST2013</v>
          </cell>
          <cell r="J69" t="str">
            <v>POST2013</v>
          </cell>
          <cell r="K69" t="str">
            <v>POST2013</v>
          </cell>
          <cell r="L69" t="str">
            <v>POST2013</v>
          </cell>
          <cell r="M69" t="str">
            <v>POST2013</v>
          </cell>
          <cell r="N69" t="str">
            <v>POST2013</v>
          </cell>
          <cell r="O69" t="str">
            <v>POST2013</v>
          </cell>
          <cell r="P69" t="str">
            <v>POST2013</v>
          </cell>
          <cell r="Q69" t="str">
            <v>POST2013</v>
          </cell>
          <cell r="R69" t="str">
            <v>POST2013</v>
          </cell>
          <cell r="S69" t="str">
            <v>POST2013</v>
          </cell>
          <cell r="T69" t="str">
            <v>POST2013</v>
          </cell>
          <cell r="W69" t="str">
            <v>POST2013</v>
          </cell>
          <cell r="X69" t="str">
            <v>NR</v>
          </cell>
          <cell r="Y69" t="str">
            <v>POST2013</v>
          </cell>
        </row>
        <row r="70">
          <cell r="B70" t="str">
            <v>Parking Lighting-New</v>
          </cell>
          <cell r="C70" t="str">
            <v>POST2013</v>
          </cell>
          <cell r="D70" t="str">
            <v>POST2013</v>
          </cell>
          <cell r="E70" t="str">
            <v>POST2013</v>
          </cell>
          <cell r="F70" t="str">
            <v>POST2013</v>
          </cell>
          <cell r="G70" t="str">
            <v>POST2013</v>
          </cell>
          <cell r="H70" t="str">
            <v>POST2013</v>
          </cell>
          <cell r="I70" t="str">
            <v>POST2013</v>
          </cell>
          <cell r="J70" t="str">
            <v>POST2013</v>
          </cell>
          <cell r="K70" t="str">
            <v>POST2013</v>
          </cell>
          <cell r="L70" t="str">
            <v>POST2013</v>
          </cell>
          <cell r="M70" t="str">
            <v>POST2013</v>
          </cell>
          <cell r="N70" t="str">
            <v>POST2013</v>
          </cell>
          <cell r="O70" t="str">
            <v>POST2013</v>
          </cell>
          <cell r="P70" t="str">
            <v>POST2013</v>
          </cell>
          <cell r="Q70" t="str">
            <v>POST2013</v>
          </cell>
          <cell r="R70" t="str">
            <v>POST2013</v>
          </cell>
          <cell r="S70" t="str">
            <v>POST2013</v>
          </cell>
          <cell r="T70" t="str">
            <v>POST2013</v>
          </cell>
          <cell r="W70" t="str">
            <v>POST2013</v>
          </cell>
          <cell r="X70" t="str">
            <v>New</v>
          </cell>
          <cell r="Y70" t="str">
            <v>POST2013</v>
          </cell>
        </row>
        <row r="71">
          <cell r="B71" t="str">
            <v>Parking Lighting-NR</v>
          </cell>
          <cell r="C71" t="str">
            <v>POST2013</v>
          </cell>
          <cell r="D71" t="str">
            <v>POST2013</v>
          </cell>
          <cell r="E71" t="str">
            <v>POST2013</v>
          </cell>
          <cell r="F71" t="str">
            <v>POST2013</v>
          </cell>
          <cell r="G71" t="str">
            <v>POST2013</v>
          </cell>
          <cell r="H71" t="str">
            <v>POST2013</v>
          </cell>
          <cell r="I71" t="str">
            <v>POST2013</v>
          </cell>
          <cell r="J71" t="str">
            <v>POST2013</v>
          </cell>
          <cell r="K71" t="str">
            <v>POST2013</v>
          </cell>
          <cell r="L71" t="str">
            <v>POST2013</v>
          </cell>
          <cell r="M71" t="str">
            <v>POST2013</v>
          </cell>
          <cell r="N71" t="str">
            <v>POST2013</v>
          </cell>
          <cell r="O71" t="str">
            <v>POST2013</v>
          </cell>
          <cell r="P71" t="str">
            <v>POST2013</v>
          </cell>
          <cell r="Q71" t="str">
            <v>POST2013</v>
          </cell>
          <cell r="R71" t="str">
            <v>POST2013</v>
          </cell>
          <cell r="S71" t="str">
            <v>POST2013</v>
          </cell>
          <cell r="T71" t="str">
            <v>POST2013</v>
          </cell>
          <cell r="W71" t="str">
            <v>POST2013</v>
          </cell>
          <cell r="X71" t="str">
            <v>NR</v>
          </cell>
          <cell r="Y71" t="str">
            <v>POST2013</v>
          </cell>
        </row>
        <row r="72">
          <cell r="B72" t="str">
            <v>Low Power LF Lamps-NR</v>
          </cell>
          <cell r="C72" t="str">
            <v>_PRE2013</v>
          </cell>
          <cell r="D72" t="str">
            <v>_PRE2013</v>
          </cell>
          <cell r="W72" t="str">
            <v>_PRE2013</v>
          </cell>
          <cell r="X72" t="str">
            <v>Retro</v>
          </cell>
          <cell r="Y72" t="str">
            <v>_PRE2013</v>
          </cell>
        </row>
        <row r="73">
          <cell r="B73" t="str">
            <v>LEC Exit Sign-New</v>
          </cell>
          <cell r="C73" t="str">
            <v>POST2013</v>
          </cell>
          <cell r="D73" t="str">
            <v>POST2013</v>
          </cell>
          <cell r="W73" t="str">
            <v>POST2013</v>
          </cell>
          <cell r="X73" t="str">
            <v>NR</v>
          </cell>
          <cell r="Y73" t="str">
            <v>POST2013</v>
          </cell>
        </row>
        <row r="74">
          <cell r="B74" t="str">
            <v>LEC Exit Sign-NR</v>
          </cell>
          <cell r="C74" t="str">
            <v>POST2013</v>
          </cell>
          <cell r="D74" t="str">
            <v>POST2013</v>
          </cell>
          <cell r="W74" t="str">
            <v>POST2013</v>
          </cell>
          <cell r="X74" t="str">
            <v>New</v>
          </cell>
          <cell r="Y74" t="str">
            <v>POST2013</v>
          </cell>
        </row>
        <row r="75">
          <cell r="B75" t="str">
            <v>Bi-Level Stairwell Lighting-NR</v>
          </cell>
          <cell r="C75" t="str">
            <v>_PRE2013</v>
          </cell>
          <cell r="D75" t="str">
            <v>_PRE2013</v>
          </cell>
          <cell r="E75" t="str">
            <v>_PRE2013</v>
          </cell>
          <cell r="F75" t="str">
            <v>_PRE2013</v>
          </cell>
          <cell r="G75" t="str">
            <v>_PRE2013</v>
          </cell>
          <cell r="H75" t="str">
            <v>_PRE2013</v>
          </cell>
          <cell r="I75" t="str">
            <v>_PRE2013</v>
          </cell>
          <cell r="J75" t="str">
            <v>_PRE2013</v>
          </cell>
          <cell r="K75" t="str">
            <v>_PRE2013</v>
          </cell>
          <cell r="L75" t="str">
            <v>_PRE2013</v>
          </cell>
          <cell r="M75" t="str">
            <v>_PRE2013</v>
          </cell>
          <cell r="N75" t="str">
            <v>_PRE2013</v>
          </cell>
          <cell r="O75" t="str">
            <v>_PRE2013</v>
          </cell>
          <cell r="P75" t="str">
            <v>_PRE2013</v>
          </cell>
          <cell r="Q75" t="str">
            <v>_PRE2013</v>
          </cell>
          <cell r="R75" t="str">
            <v>_PRE2013</v>
          </cell>
          <cell r="S75" t="str">
            <v>_PRE2013</v>
          </cell>
          <cell r="T75" t="str">
            <v>_PRE2013</v>
          </cell>
          <cell r="W75" t="str">
            <v>_PRE2013</v>
          </cell>
          <cell r="X75" t="str">
            <v>NR</v>
          </cell>
          <cell r="Y75" t="str">
            <v>POST2013</v>
          </cell>
        </row>
        <row r="76">
          <cell r="B76" t="str">
            <v>ECM-VAV-New</v>
          </cell>
          <cell r="C76" t="str">
            <v>POST2013</v>
          </cell>
          <cell r="D76" t="str">
            <v>POST2013</v>
          </cell>
          <cell r="E76" t="str">
            <v>POST2013</v>
          </cell>
          <cell r="F76" t="str">
            <v>POST2013</v>
          </cell>
          <cell r="G76" t="str">
            <v>POST2013</v>
          </cell>
          <cell r="H76" t="str">
            <v>POST2013</v>
          </cell>
          <cell r="I76" t="str">
            <v>POST2013</v>
          </cell>
          <cell r="J76" t="str">
            <v>POST2013</v>
          </cell>
          <cell r="K76" t="str">
            <v>POST2013</v>
          </cell>
          <cell r="L76" t="str">
            <v>POST2013</v>
          </cell>
          <cell r="M76" t="str">
            <v>POST2013</v>
          </cell>
          <cell r="N76" t="str">
            <v>POST2013</v>
          </cell>
          <cell r="O76" t="str">
            <v>POST2013</v>
          </cell>
          <cell r="P76" t="str">
            <v>POST2013</v>
          </cell>
          <cell r="Q76" t="str">
            <v>POST2013</v>
          </cell>
          <cell r="R76" t="str">
            <v>POST2013</v>
          </cell>
          <cell r="S76" t="str">
            <v>POST2013</v>
          </cell>
          <cell r="T76" t="str">
            <v>POST2013</v>
          </cell>
          <cell r="W76" t="str">
            <v>POST2013</v>
          </cell>
          <cell r="X76" t="str">
            <v>New</v>
          </cell>
          <cell r="Y76" t="str">
            <v>POST2013</v>
          </cell>
        </row>
        <row r="77">
          <cell r="B77" t="str">
            <v>ECM-VAV-NR</v>
          </cell>
          <cell r="C77" t="str">
            <v>POST2013</v>
          </cell>
          <cell r="D77" t="str">
            <v>POST2013</v>
          </cell>
          <cell r="E77" t="str">
            <v>POST2013</v>
          </cell>
          <cell r="F77" t="str">
            <v>POST2013</v>
          </cell>
          <cell r="G77" t="str">
            <v>POST2013</v>
          </cell>
          <cell r="H77" t="str">
            <v>POST2013</v>
          </cell>
          <cell r="I77" t="str">
            <v>POST2013</v>
          </cell>
          <cell r="J77" t="str">
            <v>POST2013</v>
          </cell>
          <cell r="K77" t="str">
            <v>POST2013</v>
          </cell>
          <cell r="L77" t="str">
            <v>POST2013</v>
          </cell>
          <cell r="M77" t="str">
            <v>POST2013</v>
          </cell>
          <cell r="N77" t="str">
            <v>POST2013</v>
          </cell>
          <cell r="O77" t="str">
            <v>POST2013</v>
          </cell>
          <cell r="P77" t="str">
            <v>POST2013</v>
          </cell>
          <cell r="Q77" t="str">
            <v>POST2013</v>
          </cell>
          <cell r="R77" t="str">
            <v>POST2013</v>
          </cell>
          <cell r="S77" t="str">
            <v>POST2013</v>
          </cell>
          <cell r="T77" t="str">
            <v>POST2013</v>
          </cell>
          <cell r="W77" t="str">
            <v>POST2013</v>
          </cell>
          <cell r="X77" t="str">
            <v>NR</v>
          </cell>
          <cell r="Y77" t="str">
            <v>POST2013</v>
          </cell>
        </row>
        <row r="78">
          <cell r="B78" t="str">
            <v>Pool pumps-Retro</v>
          </cell>
          <cell r="C78" t="str">
            <v>_PRE2013</v>
          </cell>
          <cell r="D78" t="str">
            <v>_PRE2013</v>
          </cell>
          <cell r="E78" t="str">
            <v>_PRE2013</v>
          </cell>
          <cell r="F78" t="str">
            <v>_PRE2013</v>
          </cell>
          <cell r="G78" t="str">
            <v>_PRE2013</v>
          </cell>
          <cell r="H78" t="str">
            <v>_PRE2013</v>
          </cell>
          <cell r="I78" t="str">
            <v>_PRE2013</v>
          </cell>
          <cell r="J78" t="str">
            <v>_PRE2013</v>
          </cell>
          <cell r="K78" t="str">
            <v>_PRE2013</v>
          </cell>
          <cell r="L78" t="str">
            <v>_PRE2013</v>
          </cell>
          <cell r="M78" t="str">
            <v>_PRE2013</v>
          </cell>
          <cell r="N78" t="str">
            <v>_PRE2013</v>
          </cell>
          <cell r="O78" t="str">
            <v>_PRE2013</v>
          </cell>
          <cell r="P78" t="str">
            <v>_PRE2013</v>
          </cell>
          <cell r="Q78" t="str">
            <v>_PRE2013</v>
          </cell>
          <cell r="R78" t="str">
            <v>_PRE2013</v>
          </cell>
          <cell r="S78" t="str">
            <v>_PRE2013</v>
          </cell>
          <cell r="T78" t="str">
            <v>_PRE2013</v>
          </cell>
          <cell r="W78" t="str">
            <v>_PRE2013</v>
          </cell>
          <cell r="X78" t="str">
            <v>Retro</v>
          </cell>
          <cell r="Y78" t="str">
            <v>_PRE2013</v>
          </cell>
        </row>
        <row r="79">
          <cell r="B79" t="str">
            <v>MotorsRewind-New</v>
          </cell>
          <cell r="C79" t="str">
            <v>_PRE2013</v>
          </cell>
          <cell r="D79" t="str">
            <v>_PRE2013</v>
          </cell>
          <cell r="E79" t="str">
            <v>_PRE2013</v>
          </cell>
          <cell r="F79" t="str">
            <v>_PRE2013</v>
          </cell>
          <cell r="G79" t="str">
            <v>_PRE2013</v>
          </cell>
          <cell r="H79" t="str">
            <v>_PRE2013</v>
          </cell>
          <cell r="I79" t="str">
            <v>_PRE2013</v>
          </cell>
          <cell r="J79" t="str">
            <v>_PRE2013</v>
          </cell>
          <cell r="K79" t="str">
            <v>_PRE2013</v>
          </cell>
          <cell r="L79" t="str">
            <v>_PRE2013</v>
          </cell>
          <cell r="M79" t="str">
            <v>_PRE2013</v>
          </cell>
          <cell r="N79" t="str">
            <v>_PRE2013</v>
          </cell>
          <cell r="O79" t="str">
            <v>_PRE2013</v>
          </cell>
          <cell r="P79" t="str">
            <v>_PRE2013</v>
          </cell>
          <cell r="Q79" t="str">
            <v>_PRE2013</v>
          </cell>
          <cell r="R79" t="str">
            <v>_PRE2013</v>
          </cell>
          <cell r="S79" t="str">
            <v>_PRE2013</v>
          </cell>
          <cell r="T79" t="str">
            <v>_PRE2013</v>
          </cell>
          <cell r="W79" t="str">
            <v>_PRE2013</v>
          </cell>
          <cell r="X79" t="str">
            <v>New</v>
          </cell>
          <cell r="Y79" t="str">
            <v>POST2013</v>
          </cell>
        </row>
        <row r="80">
          <cell r="B80" t="str">
            <v>MotorsRewind-NR</v>
          </cell>
          <cell r="C80" t="str">
            <v>POST2013</v>
          </cell>
          <cell r="D80" t="str">
            <v>POST2013</v>
          </cell>
          <cell r="E80" t="str">
            <v>POST2013</v>
          </cell>
          <cell r="F80" t="str">
            <v>POST2013</v>
          </cell>
          <cell r="G80" t="str">
            <v>POST2013</v>
          </cell>
          <cell r="H80" t="str">
            <v>POST2013</v>
          </cell>
          <cell r="I80" t="str">
            <v>POST2013</v>
          </cell>
          <cell r="J80" t="str">
            <v>POST2013</v>
          </cell>
          <cell r="K80" t="str">
            <v>POST2013</v>
          </cell>
          <cell r="L80" t="str">
            <v>POST2013</v>
          </cell>
          <cell r="M80" t="str">
            <v>POST2013</v>
          </cell>
          <cell r="N80" t="str">
            <v>POST2013</v>
          </cell>
          <cell r="O80" t="str">
            <v>POST2013</v>
          </cell>
          <cell r="P80" t="str">
            <v>POST2013</v>
          </cell>
          <cell r="Q80" t="str">
            <v>POST2013</v>
          </cell>
          <cell r="R80" t="str">
            <v>POST2013</v>
          </cell>
          <cell r="S80" t="str">
            <v>POST2013</v>
          </cell>
          <cell r="T80" t="str">
            <v>POST2013</v>
          </cell>
          <cell r="W80" t="str">
            <v>POST2013</v>
          </cell>
          <cell r="X80" t="str">
            <v>NR</v>
          </cell>
          <cell r="Y80" t="str">
            <v>POST2013</v>
          </cell>
        </row>
        <row r="81">
          <cell r="B81" t="str">
            <v>Municipal Sewage Treatment-Retro</v>
          </cell>
          <cell r="C81" t="str">
            <v>_PRE2013</v>
          </cell>
          <cell r="D81" t="str">
            <v>_PRE2013</v>
          </cell>
          <cell r="E81" t="str">
            <v>_PRE2013</v>
          </cell>
          <cell r="F81" t="str">
            <v>_PRE2013</v>
          </cell>
          <cell r="G81" t="str">
            <v>_PRE2013</v>
          </cell>
          <cell r="H81" t="str">
            <v>_PRE2013</v>
          </cell>
          <cell r="I81" t="str">
            <v>_PRE2013</v>
          </cell>
          <cell r="J81" t="str">
            <v>_PRE2013</v>
          </cell>
          <cell r="K81" t="str">
            <v>_PRE2013</v>
          </cell>
          <cell r="L81" t="str">
            <v>_PRE2013</v>
          </cell>
          <cell r="M81" t="str">
            <v>_PRE2013</v>
          </cell>
          <cell r="N81" t="str">
            <v>_PRE2013</v>
          </cell>
          <cell r="O81" t="str">
            <v>_PRE2013</v>
          </cell>
          <cell r="P81" t="str">
            <v>_PRE2013</v>
          </cell>
          <cell r="Q81" t="str">
            <v>_PRE2013</v>
          </cell>
          <cell r="R81" t="str">
            <v>_PRE2013</v>
          </cell>
          <cell r="S81" t="str">
            <v>_PRE2013</v>
          </cell>
          <cell r="T81" t="str">
            <v>_PRE2013</v>
          </cell>
          <cell r="W81" t="str">
            <v>_PRE2013</v>
          </cell>
          <cell r="X81" t="str">
            <v>Retro</v>
          </cell>
          <cell r="Y81" t="str">
            <v>_PRE2013</v>
          </cell>
        </row>
        <row r="82">
          <cell r="B82" t="str">
            <v>Municipal Water Supply-Retro</v>
          </cell>
          <cell r="C82" t="str">
            <v>_PRE2013</v>
          </cell>
          <cell r="D82" t="str">
            <v>_PRE2013</v>
          </cell>
          <cell r="E82" t="str">
            <v>_PRE2013</v>
          </cell>
          <cell r="F82" t="str">
            <v>_PRE2013</v>
          </cell>
          <cell r="G82" t="str">
            <v>_PRE2013</v>
          </cell>
          <cell r="H82" t="str">
            <v>_PRE2013</v>
          </cell>
          <cell r="I82" t="str">
            <v>_PRE2013</v>
          </cell>
          <cell r="J82" t="str">
            <v>_PRE2013</v>
          </cell>
          <cell r="K82" t="str">
            <v>_PRE2013</v>
          </cell>
          <cell r="L82" t="str">
            <v>_PRE2013</v>
          </cell>
          <cell r="M82" t="str">
            <v>_PRE2013</v>
          </cell>
          <cell r="N82" t="str">
            <v>_PRE2013</v>
          </cell>
          <cell r="O82" t="str">
            <v>_PRE2013</v>
          </cell>
          <cell r="P82" t="str">
            <v>_PRE2013</v>
          </cell>
          <cell r="Q82" t="str">
            <v>_PRE2013</v>
          </cell>
          <cell r="R82" t="str">
            <v>_PRE2013</v>
          </cell>
          <cell r="S82" t="str">
            <v>_PRE2013</v>
          </cell>
          <cell r="T82" t="str">
            <v>_PRE2013</v>
          </cell>
          <cell r="W82" t="str">
            <v>_PRE2013</v>
          </cell>
          <cell r="X82" t="str">
            <v>Retro</v>
          </cell>
          <cell r="Y82" t="str">
            <v>_PRE2013</v>
          </cell>
        </row>
        <row r="83">
          <cell r="B83" t="str">
            <v>Engine Generator Block Heaters-Retro</v>
          </cell>
          <cell r="C83" t="str">
            <v>_PRE2013</v>
          </cell>
          <cell r="D83" t="str">
            <v>_PRE2013</v>
          </cell>
          <cell r="E83" t="str">
            <v>_PRE2013</v>
          </cell>
          <cell r="F83" t="str">
            <v>_PRE2013</v>
          </cell>
          <cell r="G83" t="str">
            <v>_PRE2013</v>
          </cell>
          <cell r="H83" t="str">
            <v>_PRE2013</v>
          </cell>
          <cell r="I83" t="str">
            <v>_PRE2013</v>
          </cell>
          <cell r="J83" t="str">
            <v>_PRE2013</v>
          </cell>
          <cell r="K83" t="str">
            <v>_PRE2013</v>
          </cell>
          <cell r="L83" t="str">
            <v>_PRE2013</v>
          </cell>
          <cell r="M83" t="str">
            <v>_PRE2013</v>
          </cell>
          <cell r="N83" t="str">
            <v>_PRE2013</v>
          </cell>
          <cell r="O83" t="str">
            <v>_PRE2013</v>
          </cell>
          <cell r="P83" t="str">
            <v>_PRE2013</v>
          </cell>
          <cell r="Q83" t="str">
            <v>_PRE2013</v>
          </cell>
          <cell r="R83" t="str">
            <v>_PRE2013</v>
          </cell>
          <cell r="S83" t="str">
            <v>_PRE2013</v>
          </cell>
          <cell r="T83" t="str">
            <v>_PRE2013</v>
          </cell>
          <cell r="W83" t="str">
            <v>_PRE2013</v>
          </cell>
          <cell r="X83" t="str">
            <v>Retro</v>
          </cell>
          <cell r="Y83" t="str">
            <v>_PRE2013</v>
          </cell>
        </row>
        <row r="84">
          <cell r="B84" t="str">
            <v>Grocery Refrigeration Bundle-Retro</v>
          </cell>
          <cell r="C84" t="str">
            <v>_PRE2013</v>
          </cell>
          <cell r="D84" t="str">
            <v>_PRE2013</v>
          </cell>
          <cell r="E84" t="str">
            <v>_PRE2013</v>
          </cell>
          <cell r="F84" t="str">
            <v>_PRE2013</v>
          </cell>
          <cell r="G84" t="str">
            <v>_PRE2013</v>
          </cell>
          <cell r="H84" t="str">
            <v>_PRE2013</v>
          </cell>
          <cell r="I84" t="str">
            <v>_PRE2013</v>
          </cell>
          <cell r="J84" t="str">
            <v>_PRE2013</v>
          </cell>
          <cell r="K84" t="str">
            <v>_PRE2013</v>
          </cell>
          <cell r="L84" t="str">
            <v>_PRE2013</v>
          </cell>
          <cell r="M84" t="str">
            <v>_PRE2013</v>
          </cell>
          <cell r="N84" t="str">
            <v>_PRE2013</v>
          </cell>
          <cell r="O84" t="str">
            <v>_PRE2013</v>
          </cell>
          <cell r="P84" t="str">
            <v>_PRE2013</v>
          </cell>
          <cell r="Q84" t="str">
            <v>_PRE2013</v>
          </cell>
          <cell r="R84" t="str">
            <v>_PRE2013</v>
          </cell>
          <cell r="S84" t="str">
            <v>_PRE2013</v>
          </cell>
          <cell r="T84" t="str">
            <v>_PRE2013</v>
          </cell>
          <cell r="W84" t="str">
            <v>_PRE2013</v>
          </cell>
          <cell r="X84" t="str">
            <v>Retro</v>
          </cell>
          <cell r="Y84" t="str">
            <v>_PRE2013</v>
          </cell>
        </row>
        <row r="85">
          <cell r="B85" t="str">
            <v>Packaged Refrigeration Equipment-New</v>
          </cell>
          <cell r="C85" t="str">
            <v>POST2013</v>
          </cell>
          <cell r="D85" t="str">
            <v>POST2013</v>
          </cell>
          <cell r="E85" t="str">
            <v>POST2013</v>
          </cell>
          <cell r="F85" t="str">
            <v>POST2013</v>
          </cell>
          <cell r="G85" t="str">
            <v>POST2013</v>
          </cell>
          <cell r="H85" t="str">
            <v>POST2013</v>
          </cell>
          <cell r="I85" t="str">
            <v>POST2013</v>
          </cell>
          <cell r="J85" t="str">
            <v>POST2013</v>
          </cell>
          <cell r="K85" t="str">
            <v>POST2013</v>
          </cell>
          <cell r="L85" t="str">
            <v>POST2013</v>
          </cell>
          <cell r="M85" t="str">
            <v>POST2013</v>
          </cell>
          <cell r="N85" t="str">
            <v>POST2013</v>
          </cell>
          <cell r="O85" t="str">
            <v>POST2013</v>
          </cell>
          <cell r="P85" t="str">
            <v>POST2013</v>
          </cell>
          <cell r="Q85" t="str">
            <v>POST2013</v>
          </cell>
          <cell r="R85" t="str">
            <v>POST2013</v>
          </cell>
          <cell r="S85" t="str">
            <v>POST2013</v>
          </cell>
          <cell r="T85" t="str">
            <v>POST2013</v>
          </cell>
          <cell r="W85" t="str">
            <v>POST2013</v>
          </cell>
          <cell r="X85" t="str">
            <v>New</v>
          </cell>
          <cell r="Y85" t="str">
            <v>POST2013</v>
          </cell>
        </row>
        <row r="86">
          <cell r="B86" t="str">
            <v>Appliances - Freezers-NR</v>
          </cell>
          <cell r="C86" t="str">
            <v>POST2013</v>
          </cell>
          <cell r="D86" t="str">
            <v>POST2013</v>
          </cell>
          <cell r="E86" t="str">
            <v>POST2013</v>
          </cell>
          <cell r="F86" t="str">
            <v>POST2013</v>
          </cell>
          <cell r="G86" t="str">
            <v>POST2013</v>
          </cell>
          <cell r="H86" t="str">
            <v>POST2013</v>
          </cell>
          <cell r="I86" t="str">
            <v>POST2013</v>
          </cell>
          <cell r="J86" t="str">
            <v>POST2013</v>
          </cell>
          <cell r="K86" t="str">
            <v>POST2013</v>
          </cell>
          <cell r="L86" t="str">
            <v>POST2013</v>
          </cell>
          <cell r="M86" t="str">
            <v>POST2013</v>
          </cell>
          <cell r="N86" t="str">
            <v>POST2013</v>
          </cell>
          <cell r="O86" t="str">
            <v>POST2013</v>
          </cell>
          <cell r="P86" t="str">
            <v>POST2013</v>
          </cell>
          <cell r="Q86" t="str">
            <v>POST2013</v>
          </cell>
          <cell r="R86" t="str">
            <v>POST2013</v>
          </cell>
          <cell r="S86" t="str">
            <v>POST2013</v>
          </cell>
          <cell r="T86" t="str">
            <v>POST2013</v>
          </cell>
          <cell r="W86" t="str">
            <v>POST2013</v>
          </cell>
          <cell r="X86" t="str">
            <v>NR</v>
          </cell>
          <cell r="Y86" t="str">
            <v>POST2013</v>
          </cell>
        </row>
        <row r="87">
          <cell r="B87" t="str">
            <v>Appliances - Refrigerators-NR</v>
          </cell>
          <cell r="C87" t="str">
            <v>POST2013</v>
          </cell>
          <cell r="D87" t="str">
            <v>POST2013</v>
          </cell>
          <cell r="E87" t="str">
            <v>POST2013</v>
          </cell>
          <cell r="F87" t="str">
            <v>POST2013</v>
          </cell>
          <cell r="G87" t="str">
            <v>POST2013</v>
          </cell>
          <cell r="H87" t="str">
            <v>POST2013</v>
          </cell>
          <cell r="I87" t="str">
            <v>POST2013</v>
          </cell>
          <cell r="J87" t="str">
            <v>POST2013</v>
          </cell>
          <cell r="K87" t="str">
            <v>POST2013</v>
          </cell>
          <cell r="L87" t="str">
            <v>POST2013</v>
          </cell>
          <cell r="M87" t="str">
            <v>POST2013</v>
          </cell>
          <cell r="N87" t="str">
            <v>POST2013</v>
          </cell>
          <cell r="O87" t="str">
            <v>POST2013</v>
          </cell>
          <cell r="P87" t="str">
            <v>POST2013</v>
          </cell>
          <cell r="Q87" t="str">
            <v>POST2013</v>
          </cell>
          <cell r="R87" t="str">
            <v>POST2013</v>
          </cell>
          <cell r="S87" t="str">
            <v>POST2013</v>
          </cell>
          <cell r="T87" t="str">
            <v>POST2013</v>
          </cell>
          <cell r="W87" t="str">
            <v>POST2013</v>
          </cell>
          <cell r="X87" t="str">
            <v>NR</v>
          </cell>
          <cell r="Y87" t="str">
            <v>POST2013</v>
          </cell>
        </row>
        <row r="88">
          <cell r="B88" t="str">
            <v>Water Cooler Controls-NR</v>
          </cell>
          <cell r="C88" t="str">
            <v>_PRE2013</v>
          </cell>
          <cell r="D88" t="str">
            <v>_PRE2013</v>
          </cell>
          <cell r="E88" t="str">
            <v>_PRE2013</v>
          </cell>
          <cell r="F88" t="str">
            <v>_PRE2013</v>
          </cell>
          <cell r="G88" t="str">
            <v>_PRE2013</v>
          </cell>
          <cell r="H88" t="str">
            <v>_PRE2013</v>
          </cell>
          <cell r="I88" t="str">
            <v>_PRE2013</v>
          </cell>
          <cell r="J88" t="str">
            <v>_PRE2013</v>
          </cell>
          <cell r="K88" t="str">
            <v>_PRE2013</v>
          </cell>
          <cell r="L88" t="str">
            <v>_PRE2013</v>
          </cell>
          <cell r="M88" t="str">
            <v>_PRE2013</v>
          </cell>
          <cell r="N88" t="str">
            <v>_PRE2013</v>
          </cell>
          <cell r="O88" t="str">
            <v>_PRE2013</v>
          </cell>
          <cell r="P88" t="str">
            <v>_PRE2013</v>
          </cell>
          <cell r="Q88" t="str">
            <v>_PRE2013</v>
          </cell>
          <cell r="R88" t="str">
            <v>_PRE2013</v>
          </cell>
          <cell r="S88" t="str">
            <v>_PRE2013</v>
          </cell>
          <cell r="T88" t="str">
            <v>_PRE2013</v>
          </cell>
          <cell r="W88" t="str">
            <v>_PRE2013</v>
          </cell>
          <cell r="X88" t="str">
            <v>NR</v>
          </cell>
          <cell r="Y88" t="str">
            <v>POST2013</v>
          </cell>
        </row>
        <row r="89">
          <cell r="B89" t="str">
            <v>WHTanks-New</v>
          </cell>
          <cell r="C89" t="str">
            <v>POST2013</v>
          </cell>
          <cell r="D89" t="str">
            <v>POST2013</v>
          </cell>
          <cell r="E89" t="str">
            <v>POST2013</v>
          </cell>
          <cell r="F89" t="str">
            <v>POST2013</v>
          </cell>
          <cell r="G89" t="str">
            <v>POST2013</v>
          </cell>
          <cell r="H89" t="str">
            <v>POST2013</v>
          </cell>
          <cell r="I89" t="str">
            <v>POST2013</v>
          </cell>
          <cell r="J89" t="str">
            <v>POST2013</v>
          </cell>
          <cell r="K89" t="str">
            <v>POST2013</v>
          </cell>
          <cell r="L89" t="str">
            <v>POST2013</v>
          </cell>
          <cell r="M89" t="str">
            <v>POST2013</v>
          </cell>
          <cell r="N89" t="str">
            <v>POST2013</v>
          </cell>
          <cell r="O89" t="str">
            <v>POST2013</v>
          </cell>
          <cell r="P89" t="str">
            <v>POST2013</v>
          </cell>
          <cell r="Q89" t="str">
            <v>POST2013</v>
          </cell>
          <cell r="R89" t="str">
            <v>POST2013</v>
          </cell>
          <cell r="S89" t="str">
            <v>POST2013</v>
          </cell>
          <cell r="T89" t="str">
            <v>POST2013</v>
          </cell>
          <cell r="W89" t="str">
            <v>POST2013</v>
          </cell>
          <cell r="X89" t="str">
            <v>New</v>
          </cell>
          <cell r="Y89" t="str">
            <v>POST2013</v>
          </cell>
        </row>
        <row r="90">
          <cell r="B90" t="str">
            <v>WHTanks-NR</v>
          </cell>
          <cell r="C90" t="str">
            <v>_PRE2013</v>
          </cell>
          <cell r="D90" t="str">
            <v>_PRE2013</v>
          </cell>
          <cell r="E90" t="str">
            <v>_PRE2013</v>
          </cell>
          <cell r="F90" t="str">
            <v>_PRE2013</v>
          </cell>
          <cell r="G90" t="str">
            <v>_PRE2013</v>
          </cell>
          <cell r="H90" t="str">
            <v>_PRE2013</v>
          </cell>
          <cell r="I90" t="str">
            <v>_PRE2013</v>
          </cell>
          <cell r="J90" t="str">
            <v>_PRE2013</v>
          </cell>
          <cell r="K90" t="str">
            <v>_PRE2013</v>
          </cell>
          <cell r="L90" t="str">
            <v>_PRE2013</v>
          </cell>
          <cell r="M90" t="str">
            <v>_PRE2013</v>
          </cell>
          <cell r="N90" t="str">
            <v>_PRE2013</v>
          </cell>
          <cell r="O90" t="str">
            <v>_PRE2013</v>
          </cell>
          <cell r="P90" t="str">
            <v>_PRE2013</v>
          </cell>
          <cell r="Q90" t="str">
            <v>_PRE2013</v>
          </cell>
          <cell r="R90" t="str">
            <v>_PRE2013</v>
          </cell>
          <cell r="S90" t="str">
            <v>_PRE2013</v>
          </cell>
          <cell r="T90" t="str">
            <v>_PRE2013</v>
          </cell>
          <cell r="W90" t="str">
            <v>_PRE2013</v>
          </cell>
          <cell r="X90" t="str">
            <v>NR</v>
          </cell>
          <cell r="Y90" t="str">
            <v>POST2013</v>
          </cell>
        </row>
        <row r="91">
          <cell r="B91" t="str">
            <v>Appliances - Clothes Washers-NR</v>
          </cell>
          <cell r="C91" t="str">
            <v>POST2013</v>
          </cell>
          <cell r="D91" t="str">
            <v>POST2013</v>
          </cell>
          <cell r="E91" t="str">
            <v>POST2013</v>
          </cell>
          <cell r="F91" t="str">
            <v>POST2013</v>
          </cell>
          <cell r="G91" t="str">
            <v>POST2013</v>
          </cell>
          <cell r="H91" t="str">
            <v>POST2013</v>
          </cell>
          <cell r="I91" t="str">
            <v>POST2013</v>
          </cell>
          <cell r="J91" t="str">
            <v>POST2013</v>
          </cell>
          <cell r="K91" t="str">
            <v>POST2013</v>
          </cell>
          <cell r="L91" t="str">
            <v>POST2013</v>
          </cell>
          <cell r="M91" t="str">
            <v>POST2013</v>
          </cell>
          <cell r="N91" t="str">
            <v>POST2013</v>
          </cell>
          <cell r="O91" t="str">
            <v>POST2013</v>
          </cell>
          <cell r="P91" t="str">
            <v>POST2013</v>
          </cell>
          <cell r="Q91" t="str">
            <v>POST2013</v>
          </cell>
          <cell r="R91" t="str">
            <v>POST2013</v>
          </cell>
          <cell r="S91" t="str">
            <v>POST2013</v>
          </cell>
          <cell r="T91" t="str">
            <v>POST2013</v>
          </cell>
          <cell r="W91" t="str">
            <v>POST2013</v>
          </cell>
          <cell r="X91" t="str">
            <v>NR</v>
          </cell>
          <cell r="Y91" t="str">
            <v>POST2013</v>
          </cell>
        </row>
        <row r="92">
          <cell r="B92" t="str">
            <v>Showerheads-Retro</v>
          </cell>
          <cell r="C92" t="str">
            <v>_PRE2013</v>
          </cell>
          <cell r="D92" t="str">
            <v>_PRE2013</v>
          </cell>
          <cell r="E92" t="str">
            <v>_PRE2013</v>
          </cell>
          <cell r="F92" t="str">
            <v>_PRE2013</v>
          </cell>
          <cell r="G92" t="str">
            <v>_PRE2013</v>
          </cell>
          <cell r="H92" t="str">
            <v>_PRE2013</v>
          </cell>
          <cell r="I92" t="str">
            <v>_PRE2013</v>
          </cell>
          <cell r="J92" t="str">
            <v>_PRE2013</v>
          </cell>
          <cell r="K92" t="str">
            <v>_PRE2013</v>
          </cell>
          <cell r="L92" t="str">
            <v>_PRE2013</v>
          </cell>
          <cell r="M92" t="str">
            <v>_PRE2013</v>
          </cell>
          <cell r="N92" t="str">
            <v>_PRE2013</v>
          </cell>
          <cell r="O92" t="str">
            <v>_PRE2013</v>
          </cell>
          <cell r="P92" t="str">
            <v>_PRE2013</v>
          </cell>
          <cell r="Q92" t="str">
            <v>_PRE2013</v>
          </cell>
          <cell r="R92" t="str">
            <v>_PRE2013</v>
          </cell>
          <cell r="S92" t="str">
            <v>_PRE2013</v>
          </cell>
          <cell r="T92" t="str">
            <v>_PRE2013</v>
          </cell>
          <cell r="W92" t="str">
            <v>_PRE2013</v>
          </cell>
          <cell r="X92" t="str">
            <v>Retro</v>
          </cell>
          <cell r="Y92" t="str">
            <v>_PRE2013</v>
          </cell>
        </row>
        <row r="93">
          <cell r="B93" t="str">
            <v>Water Heating - GFHX-New</v>
          </cell>
          <cell r="C93" t="str">
            <v>POST2013</v>
          </cell>
          <cell r="D93" t="str">
            <v>POST2013</v>
          </cell>
          <cell r="E93" t="str">
            <v>POST2013</v>
          </cell>
          <cell r="F93" t="str">
            <v>POST2013</v>
          </cell>
          <cell r="G93" t="str">
            <v>POST2013</v>
          </cell>
          <cell r="H93" t="str">
            <v>POST2013</v>
          </cell>
          <cell r="I93" t="str">
            <v>POST2013</v>
          </cell>
          <cell r="J93" t="str">
            <v>POST2013</v>
          </cell>
          <cell r="K93" t="str">
            <v>POST2013</v>
          </cell>
          <cell r="L93" t="str">
            <v>POST2013</v>
          </cell>
          <cell r="M93" t="str">
            <v>POST2013</v>
          </cell>
          <cell r="N93" t="str">
            <v>POST2013</v>
          </cell>
          <cell r="O93" t="str">
            <v>POST2013</v>
          </cell>
          <cell r="P93" t="str">
            <v>POST2013</v>
          </cell>
          <cell r="Q93" t="str">
            <v>POST2013</v>
          </cell>
          <cell r="R93" t="str">
            <v>POST2013</v>
          </cell>
          <cell r="S93" t="str">
            <v>POST2013</v>
          </cell>
          <cell r="T93" t="str">
            <v>POST2013</v>
          </cell>
          <cell r="W93" t="str">
            <v>POST2013</v>
          </cell>
          <cell r="X93" t="str">
            <v>New</v>
          </cell>
          <cell r="Y93" t="str">
            <v>POST2013</v>
          </cell>
        </row>
        <row r="94">
          <cell r="B94" t="str">
            <v>Demand Control Circulating system DHW-Retro</v>
          </cell>
          <cell r="C94" t="str">
            <v>_PRE2013</v>
          </cell>
          <cell r="D94" t="str">
            <v>_PRE2013</v>
          </cell>
          <cell r="E94" t="str">
            <v>_PRE2013</v>
          </cell>
          <cell r="F94" t="str">
            <v>_PRE2013</v>
          </cell>
          <cell r="G94" t="str">
            <v>_PRE2013</v>
          </cell>
          <cell r="H94" t="str">
            <v>_PRE2013</v>
          </cell>
          <cell r="I94" t="str">
            <v>_PRE2013</v>
          </cell>
          <cell r="J94" t="str">
            <v>_PRE2013</v>
          </cell>
          <cell r="K94" t="str">
            <v>_PRE2013</v>
          </cell>
          <cell r="L94" t="str">
            <v>_PRE2013</v>
          </cell>
          <cell r="M94" t="str">
            <v>_PRE2013</v>
          </cell>
          <cell r="N94" t="str">
            <v>_PRE2013</v>
          </cell>
          <cell r="O94" t="str">
            <v>_PRE2013</v>
          </cell>
          <cell r="P94" t="str">
            <v>_PRE2013</v>
          </cell>
          <cell r="Q94" t="str">
            <v>_PRE2013</v>
          </cell>
          <cell r="R94" t="str">
            <v>_PRE2013</v>
          </cell>
          <cell r="S94" t="str">
            <v>_PRE2013</v>
          </cell>
          <cell r="T94" t="str">
            <v>_PRE2013</v>
          </cell>
          <cell r="W94" t="str">
            <v>_PRE2013</v>
          </cell>
          <cell r="X94" t="str">
            <v>Retro</v>
          </cell>
          <cell r="Y94" t="str">
            <v>_PRE2013</v>
          </cell>
        </row>
        <row r="95">
          <cell r="B95" t="str">
            <v>Central HPWH MF-Retro</v>
          </cell>
          <cell r="C95" t="str">
            <v>_PRE2013</v>
          </cell>
          <cell r="D95" t="str">
            <v>_PRE2013</v>
          </cell>
          <cell r="E95" t="str">
            <v>_PRE2013</v>
          </cell>
          <cell r="F95" t="str">
            <v>_PRE2013</v>
          </cell>
          <cell r="G95" t="str">
            <v>_PRE2013</v>
          </cell>
          <cell r="H95" t="str">
            <v>_PRE2013</v>
          </cell>
          <cell r="I95" t="str">
            <v>_PRE2013</v>
          </cell>
          <cell r="J95" t="str">
            <v>_PRE2013</v>
          </cell>
          <cell r="K95" t="str">
            <v>_PRE2013</v>
          </cell>
          <cell r="L95" t="str">
            <v>_PRE2013</v>
          </cell>
          <cell r="M95" t="str">
            <v>_PRE2013</v>
          </cell>
          <cell r="N95" t="str">
            <v>_PRE2013</v>
          </cell>
          <cell r="O95" t="str">
            <v>_PRE2013</v>
          </cell>
          <cell r="P95" t="str">
            <v>_PRE2013</v>
          </cell>
          <cell r="Q95" t="str">
            <v>_PRE2013</v>
          </cell>
          <cell r="R95" t="str">
            <v>_PRE2013</v>
          </cell>
          <cell r="S95" t="str">
            <v>_PRE2013</v>
          </cell>
          <cell r="T95" t="str">
            <v>_PRE2013</v>
          </cell>
          <cell r="W95" t="str">
            <v>_PRE2013</v>
          </cell>
          <cell r="X95" t="str">
            <v>Retro</v>
          </cell>
          <cell r="Y95" t="str">
            <v>_PRE2013</v>
          </cell>
        </row>
        <row r="96">
          <cell r="B96" t="str">
            <v>Ultra Low Energy Building-New</v>
          </cell>
          <cell r="C96" t="str">
            <v>POST2013</v>
          </cell>
          <cell r="D96" t="str">
            <v>POST2013</v>
          </cell>
          <cell r="E96" t="str">
            <v>POST2013</v>
          </cell>
          <cell r="F96" t="str">
            <v>POST2013</v>
          </cell>
          <cell r="G96" t="str">
            <v>POST2013</v>
          </cell>
          <cell r="H96" t="str">
            <v>POST2013</v>
          </cell>
          <cell r="I96" t="str">
            <v>POST2013</v>
          </cell>
          <cell r="J96" t="str">
            <v>POST2013</v>
          </cell>
          <cell r="K96" t="str">
            <v>POST2013</v>
          </cell>
          <cell r="L96" t="str">
            <v>POST2013</v>
          </cell>
          <cell r="M96" t="str">
            <v>POST2013</v>
          </cell>
          <cell r="N96" t="str">
            <v>POST2013</v>
          </cell>
          <cell r="O96" t="str">
            <v>POST2013</v>
          </cell>
          <cell r="P96" t="str">
            <v>POST2013</v>
          </cell>
          <cell r="Q96" t="str">
            <v>POST2013</v>
          </cell>
          <cell r="R96" t="str">
            <v>POST2013</v>
          </cell>
          <cell r="S96" t="str">
            <v>POST2013</v>
          </cell>
          <cell r="T96" t="str">
            <v>POST2013</v>
          </cell>
          <cell r="W96" t="str">
            <v>POST2013</v>
          </cell>
          <cell r="X96" t="str">
            <v>New</v>
          </cell>
          <cell r="Y96" t="str">
            <v>POST2013</v>
          </cell>
        </row>
      </sheetData>
      <sheetData sheetId="6">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row>
        <row r="13">
          <cell r="B13" t="str">
            <v>Compressed Air-NR</v>
          </cell>
        </row>
        <row r="14">
          <cell r="B14" t="str">
            <v>Network PC Power Management-Retro</v>
          </cell>
        </row>
        <row r="15">
          <cell r="B15" t="str">
            <v>Laptop-NR</v>
          </cell>
          <cell r="U15">
            <v>0.25</v>
          </cell>
        </row>
        <row r="16">
          <cell r="B16" t="str">
            <v>Smart Plug Power Strips-Retro</v>
          </cell>
          <cell r="U16">
            <v>0.2</v>
          </cell>
        </row>
        <row r="17">
          <cell r="B17" t="str">
            <v>Data Centers-NR</v>
          </cell>
          <cell r="U17">
            <v>0.2</v>
          </cell>
        </row>
        <row r="18">
          <cell r="B18" t="str">
            <v>Monitor-NR</v>
          </cell>
          <cell r="U18">
            <v>0.2</v>
          </cell>
        </row>
        <row r="19">
          <cell r="B19" t="str">
            <v>Desktop-NR</v>
          </cell>
          <cell r="U19">
            <v>0.25</v>
          </cell>
        </row>
        <row r="20">
          <cell r="B20" t="str">
            <v>Pre-Rinse Spray Valve-Retro</v>
          </cell>
          <cell r="U20">
            <v>0.2</v>
          </cell>
        </row>
        <row r="21">
          <cell r="B21" t="str">
            <v>Cooking Equipment-NR</v>
          </cell>
          <cell r="U21">
            <v>0.08</v>
          </cell>
        </row>
        <row r="22">
          <cell r="B22" t="str">
            <v>DHP-New</v>
          </cell>
          <cell r="C22">
            <v>3.3333333333333333E-2</v>
          </cell>
          <cell r="D22">
            <v>0.04</v>
          </cell>
          <cell r="E22">
            <v>0.05</v>
          </cell>
          <cell r="F22">
            <v>0.05</v>
          </cell>
          <cell r="G22">
            <v>0.05</v>
          </cell>
          <cell r="H22">
            <v>0.05</v>
          </cell>
          <cell r="I22">
            <v>3.3333333333333333E-2</v>
          </cell>
          <cell r="J22">
            <v>3.3333333333333333E-2</v>
          </cell>
          <cell r="K22">
            <v>3.3333333333333333E-2</v>
          </cell>
          <cell r="L22">
            <v>0.05</v>
          </cell>
          <cell r="M22">
            <v>0.05</v>
          </cell>
          <cell r="N22">
            <v>0.05</v>
          </cell>
          <cell r="O22">
            <v>0.05</v>
          </cell>
          <cell r="P22">
            <v>0.05</v>
          </cell>
          <cell r="Q22">
            <v>0.04</v>
          </cell>
          <cell r="R22">
            <v>0.04</v>
          </cell>
          <cell r="S22">
            <v>0.04</v>
          </cell>
          <cell r="T22">
            <v>0.04</v>
          </cell>
          <cell r="V22" t="str">
            <v>20, 25 or 30 year equipment life</v>
          </cell>
        </row>
        <row r="23">
          <cell r="B23" t="str">
            <v>DHP-Retro</v>
          </cell>
          <cell r="C23">
            <v>3.3333333333333333E-2</v>
          </cell>
          <cell r="D23">
            <v>0.04</v>
          </cell>
          <cell r="E23">
            <v>0.05</v>
          </cell>
          <cell r="F23">
            <v>0.05</v>
          </cell>
          <cell r="G23">
            <v>0.05</v>
          </cell>
          <cell r="H23">
            <v>0.05</v>
          </cell>
          <cell r="I23">
            <v>3.3333333333333333E-2</v>
          </cell>
          <cell r="J23">
            <v>3.3333333333333333E-2</v>
          </cell>
          <cell r="K23">
            <v>3.3333333333333333E-2</v>
          </cell>
          <cell r="L23">
            <v>0.05</v>
          </cell>
          <cell r="M23">
            <v>0.05</v>
          </cell>
          <cell r="N23">
            <v>0.05</v>
          </cell>
          <cell r="O23">
            <v>0.05</v>
          </cell>
          <cell r="P23">
            <v>0.05</v>
          </cell>
          <cell r="Q23">
            <v>0.04</v>
          </cell>
          <cell r="R23">
            <v>0.04</v>
          </cell>
          <cell r="S23">
            <v>0.04</v>
          </cell>
          <cell r="T23">
            <v>0.04</v>
          </cell>
          <cell r="V23" t="str">
            <v>20, 25 or 30 year equipment life</v>
          </cell>
        </row>
        <row r="24">
          <cell r="B24" t="str">
            <v>Glass-New</v>
          </cell>
        </row>
        <row r="25">
          <cell r="B25" t="str">
            <v>Glass-NR</v>
          </cell>
        </row>
        <row r="26">
          <cell r="B26" t="str">
            <v>WEPT-Retro</v>
          </cell>
        </row>
        <row r="27">
          <cell r="B27" t="str">
            <v>Advanced Rooftop Controller-New</v>
          </cell>
          <cell r="C27">
            <v>6.6666666666666666E-2</v>
          </cell>
          <cell r="D27">
            <v>6.6666666666666666E-2</v>
          </cell>
          <cell r="E27">
            <v>6.6666666666666666E-2</v>
          </cell>
          <cell r="F27">
            <v>6.6666666666666666E-2</v>
          </cell>
          <cell r="G27">
            <v>6.6666666666666666E-2</v>
          </cell>
          <cell r="H27">
            <v>6.6666666666666666E-2</v>
          </cell>
          <cell r="I27">
            <v>6.6666666666666666E-2</v>
          </cell>
          <cell r="J27">
            <v>6.6666666666666666E-2</v>
          </cell>
          <cell r="K27">
            <v>6.6666666666666666E-2</v>
          </cell>
          <cell r="L27">
            <v>6.6666666666666666E-2</v>
          </cell>
          <cell r="M27">
            <v>6.6666666666666666E-2</v>
          </cell>
          <cell r="N27">
            <v>6.6666666666666666E-2</v>
          </cell>
          <cell r="O27">
            <v>6.6666666666666666E-2</v>
          </cell>
          <cell r="P27">
            <v>6.6666666666666666E-2</v>
          </cell>
          <cell r="Q27">
            <v>6.6666666666666666E-2</v>
          </cell>
          <cell r="R27">
            <v>6.6666666666666666E-2</v>
          </cell>
          <cell r="S27">
            <v>6.6666666666666666E-2</v>
          </cell>
          <cell r="T27">
            <v>6.6666666666666666E-2</v>
          </cell>
        </row>
        <row r="28">
          <cell r="B28" t="str">
            <v>Advanced Rooftop Controller-NR</v>
          </cell>
          <cell r="C28">
            <v>6.6666666666666666E-2</v>
          </cell>
          <cell r="D28">
            <v>6.6666666666666666E-2</v>
          </cell>
          <cell r="E28">
            <v>6.6666666666666666E-2</v>
          </cell>
          <cell r="F28">
            <v>6.6666666666666666E-2</v>
          </cell>
          <cell r="G28">
            <v>6.6666666666666666E-2</v>
          </cell>
          <cell r="H28">
            <v>6.6666666666666666E-2</v>
          </cell>
          <cell r="I28">
            <v>6.6666666666666666E-2</v>
          </cell>
          <cell r="J28">
            <v>6.6666666666666666E-2</v>
          </cell>
          <cell r="K28">
            <v>6.6666666666666666E-2</v>
          </cell>
          <cell r="L28">
            <v>6.6666666666666666E-2</v>
          </cell>
          <cell r="M28">
            <v>6.6666666666666666E-2</v>
          </cell>
          <cell r="N28">
            <v>6.6666666666666666E-2</v>
          </cell>
          <cell r="O28">
            <v>6.6666666666666666E-2</v>
          </cell>
          <cell r="P28">
            <v>6.6666666666666666E-2</v>
          </cell>
          <cell r="Q28">
            <v>6.6666666666666666E-2</v>
          </cell>
          <cell r="R28">
            <v>6.6666666666666666E-2</v>
          </cell>
          <cell r="S28">
            <v>6.6666666666666666E-2</v>
          </cell>
          <cell r="T28">
            <v>6.6666666666666666E-2</v>
          </cell>
        </row>
        <row r="29">
          <cell r="B29" t="str">
            <v>Advanced Rooftop Controller-Retro</v>
          </cell>
          <cell r="C29">
            <v>6.6666666666666666E-2</v>
          </cell>
          <cell r="D29">
            <v>6.6666666666666666E-2</v>
          </cell>
          <cell r="E29">
            <v>6.6666666666666666E-2</v>
          </cell>
          <cell r="F29">
            <v>6.6666666666666666E-2</v>
          </cell>
          <cell r="G29">
            <v>6.6666666666666666E-2</v>
          </cell>
          <cell r="H29">
            <v>6.6666666666666666E-2</v>
          </cell>
          <cell r="I29">
            <v>6.6666666666666666E-2</v>
          </cell>
          <cell r="J29">
            <v>6.6666666666666666E-2</v>
          </cell>
          <cell r="K29">
            <v>6.6666666666666666E-2</v>
          </cell>
          <cell r="L29">
            <v>6.6666666666666666E-2</v>
          </cell>
          <cell r="M29">
            <v>6.6666666666666666E-2</v>
          </cell>
          <cell r="N29">
            <v>6.6666666666666666E-2</v>
          </cell>
          <cell r="O29">
            <v>6.6666666666666666E-2</v>
          </cell>
          <cell r="P29">
            <v>6.6666666666666666E-2</v>
          </cell>
          <cell r="Q29">
            <v>6.6666666666666666E-2</v>
          </cell>
          <cell r="R29">
            <v>6.6666666666666666E-2</v>
          </cell>
          <cell r="S29">
            <v>6.6666666666666666E-2</v>
          </cell>
          <cell r="T29">
            <v>6.6666666666666666E-2</v>
          </cell>
        </row>
        <row r="30">
          <cell r="B30" t="str">
            <v>Variable Speed Chiller-New</v>
          </cell>
        </row>
        <row r="31">
          <cell r="B31" t="str">
            <v>Variable Speed Chiller-NR</v>
          </cell>
        </row>
        <row r="32">
          <cell r="B32" t="str">
            <v>Commercial EM-New</v>
          </cell>
          <cell r="C32">
            <v>0.15</v>
          </cell>
          <cell r="D32">
            <v>0.15</v>
          </cell>
          <cell r="E32">
            <v>0.15</v>
          </cell>
          <cell r="F32">
            <v>0.15</v>
          </cell>
          <cell r="G32">
            <v>0.15</v>
          </cell>
          <cell r="H32">
            <v>0.15</v>
          </cell>
          <cell r="I32">
            <v>0.15</v>
          </cell>
          <cell r="J32">
            <v>0.15</v>
          </cell>
          <cell r="K32">
            <v>0.15</v>
          </cell>
          <cell r="L32">
            <v>0.15</v>
          </cell>
          <cell r="M32">
            <v>0.15</v>
          </cell>
          <cell r="N32">
            <v>0.15</v>
          </cell>
          <cell r="O32">
            <v>0.15</v>
          </cell>
          <cell r="P32">
            <v>0.15</v>
          </cell>
          <cell r="Q32">
            <v>0.15</v>
          </cell>
          <cell r="R32">
            <v>0.15</v>
          </cell>
          <cell r="S32">
            <v>0.15</v>
          </cell>
          <cell r="T32">
            <v>0.15</v>
          </cell>
        </row>
        <row r="33">
          <cell r="B33" t="str">
            <v>Commercial EM-NR</v>
          </cell>
          <cell r="C33">
            <v>0.15</v>
          </cell>
          <cell r="D33">
            <v>0.15</v>
          </cell>
          <cell r="E33">
            <v>0.15</v>
          </cell>
          <cell r="F33">
            <v>0.15</v>
          </cell>
          <cell r="G33">
            <v>0.15</v>
          </cell>
          <cell r="H33">
            <v>0.15</v>
          </cell>
          <cell r="I33">
            <v>0.15</v>
          </cell>
          <cell r="J33">
            <v>0.15</v>
          </cell>
          <cell r="K33">
            <v>0.15</v>
          </cell>
          <cell r="L33">
            <v>0.15</v>
          </cell>
          <cell r="M33">
            <v>0.15</v>
          </cell>
          <cell r="N33">
            <v>0.15</v>
          </cell>
          <cell r="O33">
            <v>0.15</v>
          </cell>
          <cell r="P33">
            <v>0.15</v>
          </cell>
          <cell r="Q33">
            <v>0.15</v>
          </cell>
          <cell r="R33">
            <v>0.15</v>
          </cell>
          <cell r="S33">
            <v>0.15</v>
          </cell>
          <cell r="T33">
            <v>0.15</v>
          </cell>
        </row>
        <row r="34">
          <cell r="B34" t="str">
            <v>Commercial EM-Retro</v>
          </cell>
          <cell r="C34">
            <v>0.15</v>
          </cell>
          <cell r="D34">
            <v>0.15</v>
          </cell>
          <cell r="E34">
            <v>0.15</v>
          </cell>
          <cell r="F34">
            <v>0.15</v>
          </cell>
          <cell r="G34">
            <v>0.15</v>
          </cell>
          <cell r="H34">
            <v>0.15</v>
          </cell>
          <cell r="I34">
            <v>0.15</v>
          </cell>
          <cell r="J34">
            <v>0.15</v>
          </cell>
          <cell r="K34">
            <v>0.15</v>
          </cell>
          <cell r="L34">
            <v>0.15</v>
          </cell>
          <cell r="M34">
            <v>0.15</v>
          </cell>
          <cell r="N34">
            <v>0.15</v>
          </cell>
          <cell r="O34">
            <v>0.15</v>
          </cell>
          <cell r="P34">
            <v>0.15</v>
          </cell>
          <cell r="Q34">
            <v>0.15</v>
          </cell>
          <cell r="R34">
            <v>0.15</v>
          </cell>
          <cell r="S34">
            <v>0.15</v>
          </cell>
          <cell r="T34">
            <v>0.15</v>
          </cell>
        </row>
        <row r="35">
          <cell r="B35" t="str">
            <v>Evaporative Assist Cooling-New</v>
          </cell>
        </row>
        <row r="36">
          <cell r="B36" t="str">
            <v>Evaporative Assist Cooling-NR</v>
          </cell>
        </row>
        <row r="37">
          <cell r="B37" t="str">
            <v>Economizer-Retro</v>
          </cell>
        </row>
        <row r="38">
          <cell r="B38" t="str">
            <v>Demand Control Ventilation-New</v>
          </cell>
        </row>
        <row r="39">
          <cell r="B39" t="str">
            <v>Demand Control Ventilation-NR</v>
          </cell>
        </row>
        <row r="40">
          <cell r="B40" t="str">
            <v>Demand Control Ventilation-Retro</v>
          </cell>
        </row>
        <row r="41">
          <cell r="B41" t="str">
            <v>Premium Fume Hood-NR</v>
          </cell>
          <cell r="C41">
            <v>0.06</v>
          </cell>
          <cell r="D41">
            <v>0.06</v>
          </cell>
          <cell r="E41">
            <v>0.06</v>
          </cell>
          <cell r="F41">
            <v>0.06</v>
          </cell>
          <cell r="G41">
            <v>0.06</v>
          </cell>
          <cell r="H41">
            <v>0.06</v>
          </cell>
          <cell r="I41">
            <v>0.06</v>
          </cell>
          <cell r="J41">
            <v>0.06</v>
          </cell>
          <cell r="K41">
            <v>0.06</v>
          </cell>
          <cell r="L41">
            <v>0.06</v>
          </cell>
          <cell r="M41">
            <v>0.06</v>
          </cell>
          <cell r="N41">
            <v>0.06</v>
          </cell>
          <cell r="O41">
            <v>0.06</v>
          </cell>
          <cell r="P41">
            <v>0.06</v>
          </cell>
          <cell r="Q41">
            <v>0.06</v>
          </cell>
          <cell r="R41">
            <v>0.06</v>
          </cell>
          <cell r="S41">
            <v>0.06</v>
          </cell>
          <cell r="T41">
            <v>0.06</v>
          </cell>
          <cell r="U41">
            <v>0.06</v>
          </cell>
        </row>
        <row r="42">
          <cell r="B42" t="str">
            <v>DCV Restaurant Hood-Retro</v>
          </cell>
        </row>
        <row r="43">
          <cell r="B43" t="str">
            <v>DCV Parking Garage-Retro</v>
          </cell>
        </row>
        <row r="44">
          <cell r="B44" t="str">
            <v>Weatherization - School-Retro</v>
          </cell>
        </row>
        <row r="45">
          <cell r="B45" t="str">
            <v>Energy Recovery Ventilator-NR</v>
          </cell>
          <cell r="U45">
            <v>0.25</v>
          </cell>
        </row>
        <row r="46">
          <cell r="B46" t="str">
            <v>AC Heat Recovery for Water Heating-NR</v>
          </cell>
        </row>
        <row r="47">
          <cell r="B47" t="str">
            <v>Room Occupancy Sensors in Lodging-Retro</v>
          </cell>
        </row>
        <row r="48">
          <cell r="B48" t="str">
            <v>Chiller - chilled water retrofit-Retro</v>
          </cell>
        </row>
        <row r="49">
          <cell r="B49" t="str">
            <v>Chiller - equip retrofits-Retro</v>
          </cell>
        </row>
        <row r="50">
          <cell r="B50" t="str">
            <v>Pool Blankets-Retro</v>
          </cell>
        </row>
        <row r="51">
          <cell r="B51" t="str">
            <v>Web-Enabled Thermostats-Retro</v>
          </cell>
        </row>
        <row r="52">
          <cell r="B52" t="str">
            <v>Garage CO2 ventilation-Retro</v>
          </cell>
        </row>
        <row r="53">
          <cell r="B53" t="str">
            <v>Circ Pump ECM and drive-Retro</v>
          </cell>
        </row>
        <row r="54">
          <cell r="B54" t="str">
            <v>VRF-New</v>
          </cell>
        </row>
        <row r="55">
          <cell r="B55" t="str">
            <v>VRF-Retro</v>
          </cell>
        </row>
        <row r="56">
          <cell r="B56" t="str">
            <v>Evaporator Roof Top HVAC-Retro</v>
          </cell>
        </row>
        <row r="57">
          <cell r="B57" t="str">
            <v>Secondary Glazing Systems-Retro</v>
          </cell>
        </row>
        <row r="58">
          <cell r="B58" t="str">
            <v>LPD Package-New</v>
          </cell>
        </row>
        <row r="59">
          <cell r="B59" t="str">
            <v>LPD Package-NR</v>
          </cell>
        </row>
        <row r="60">
          <cell r="B60" t="str">
            <v>LPD Package-Retro</v>
          </cell>
        </row>
        <row r="61">
          <cell r="B61" t="str">
            <v>Top Daylighting-New</v>
          </cell>
        </row>
        <row r="62">
          <cell r="B62" t="str">
            <v>Perimeter Daylighting Controls Advanced-New</v>
          </cell>
        </row>
        <row r="63">
          <cell r="B63" t="str">
            <v>Perimeter Daylighting Controls Advanced-NR</v>
          </cell>
        </row>
        <row r="64">
          <cell r="B64" t="str">
            <v>Lighting Controls Interior-New</v>
          </cell>
        </row>
        <row r="65">
          <cell r="B65" t="str">
            <v>Lighting Controls Interior-NR</v>
          </cell>
          <cell r="C65">
            <v>0.06</v>
          </cell>
          <cell r="D65">
            <v>0.06</v>
          </cell>
          <cell r="E65">
            <v>0.06</v>
          </cell>
          <cell r="F65">
            <v>0.06</v>
          </cell>
          <cell r="G65">
            <v>0.06</v>
          </cell>
          <cell r="H65">
            <v>0.06</v>
          </cell>
          <cell r="I65">
            <v>0.06</v>
          </cell>
          <cell r="J65">
            <v>0.06</v>
          </cell>
          <cell r="K65">
            <v>0.06</v>
          </cell>
          <cell r="L65">
            <v>0.06</v>
          </cell>
          <cell r="M65">
            <v>0.06</v>
          </cell>
          <cell r="N65">
            <v>0.06</v>
          </cell>
          <cell r="O65">
            <v>0.06</v>
          </cell>
          <cell r="P65">
            <v>0.06</v>
          </cell>
          <cell r="Q65">
            <v>0.06</v>
          </cell>
          <cell r="R65">
            <v>0.06</v>
          </cell>
          <cell r="S65">
            <v>0.06</v>
          </cell>
          <cell r="T65">
            <v>0.06</v>
          </cell>
          <cell r="V65" t="str">
            <v>Fixture or Ballast Replacement Cycle</v>
          </cell>
        </row>
        <row r="66">
          <cell r="B66" t="str">
            <v>Exterior Building Lighting-New</v>
          </cell>
          <cell r="U66">
            <v>0.2</v>
          </cell>
          <cell r="V66" t="str">
            <v xml:space="preserve">5-year cycle (lamp cycle) for luminiares requiring bucket truck.  </v>
          </cell>
        </row>
        <row r="67">
          <cell r="B67" t="str">
            <v>Exterior Building Lighting-NR</v>
          </cell>
          <cell r="U67">
            <v>0.2</v>
          </cell>
          <cell r="V67" t="str">
            <v>20-Year Fixture Life from CBSA REN RATE</v>
          </cell>
        </row>
        <row r="68">
          <cell r="B68" t="str">
            <v>Street and Roadway Lighting-New</v>
          </cell>
          <cell r="U68">
            <v>0.2</v>
          </cell>
          <cell r="V68" t="str">
            <v>Five year cycle for streetlight relamp (DOE &amp; Tarioffs)</v>
          </cell>
        </row>
        <row r="69">
          <cell r="B69" t="str">
            <v>Street and Roadway Lighting-NR</v>
          </cell>
          <cell r="U69">
            <v>0.2</v>
          </cell>
          <cell r="V69" t="str">
            <v>Five year cycle for streetlight relamp (DOE &amp; Tarioffs)</v>
          </cell>
        </row>
        <row r="70">
          <cell r="B70" t="str">
            <v>Parking Lighting-New</v>
          </cell>
        </row>
        <row r="71">
          <cell r="B71" t="str">
            <v>Parking Lighting-NR</v>
          </cell>
        </row>
        <row r="72">
          <cell r="B72" t="str">
            <v>Bi-Level Stairwell Lighting-NR</v>
          </cell>
        </row>
        <row r="73">
          <cell r="B73" t="str">
            <v>Low Power LF Lamps-NR</v>
          </cell>
        </row>
        <row r="74">
          <cell r="B74" t="str">
            <v>LEC Exit Sign-New</v>
          </cell>
        </row>
        <row r="75">
          <cell r="B75" t="str">
            <v>LEC Exit Sign-NR</v>
          </cell>
        </row>
        <row r="76">
          <cell r="B76" t="str">
            <v>ECM-VAV-New</v>
          </cell>
        </row>
        <row r="77">
          <cell r="B77" t="str">
            <v>ECM-VAV-NR</v>
          </cell>
        </row>
        <row r="78">
          <cell r="B78" t="str">
            <v>Pool pumps-Retro</v>
          </cell>
        </row>
        <row r="79">
          <cell r="B79" t="str">
            <v>MotorsRewind-New</v>
          </cell>
        </row>
        <row r="80">
          <cell r="B80" t="str">
            <v>MotorsRewind-NR</v>
          </cell>
        </row>
        <row r="81">
          <cell r="B81" t="str">
            <v>Municipal Sewage Treatment-Retro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row>
        <row r="82">
          <cell r="B82" t="str">
            <v>Municipal Water Supply-Retro</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row>
        <row r="83">
          <cell r="B83" t="str">
            <v>Engine Generator Block Heaters-Retro</v>
          </cell>
        </row>
        <row r="84">
          <cell r="B84" t="str">
            <v>Grocery Refrigeration Bundle-Retro</v>
          </cell>
        </row>
        <row r="85">
          <cell r="B85" t="str">
            <v>Packaged Refrigeration Equipment-New</v>
          </cell>
        </row>
        <row r="86">
          <cell r="B86" t="str">
            <v>Appliances - Freezers-NR</v>
          </cell>
        </row>
        <row r="87">
          <cell r="B87" t="str">
            <v>Appliances - Refrigerators-NR</v>
          </cell>
        </row>
        <row r="88">
          <cell r="B88" t="str">
            <v>Water Cooler Controls-NR</v>
          </cell>
        </row>
        <row r="89">
          <cell r="B89" t="str">
            <v>WHTanks-New</v>
          </cell>
        </row>
        <row r="90">
          <cell r="B90" t="str">
            <v>WHTanks-NR</v>
          </cell>
        </row>
        <row r="91">
          <cell r="B91" t="str">
            <v>Appliances - Clothes Washers-NR</v>
          </cell>
        </row>
        <row r="92">
          <cell r="B92" t="str">
            <v>Showerheads-Retro</v>
          </cell>
        </row>
        <row r="93">
          <cell r="B93" t="str">
            <v>Water Heating - GFHX-New</v>
          </cell>
        </row>
        <row r="94">
          <cell r="B94" t="str">
            <v>Demand Control Circulating system DHW-Retro</v>
          </cell>
        </row>
        <row r="95">
          <cell r="B95" t="str">
            <v>Central HPWH MF-Retro</v>
          </cell>
        </row>
        <row r="96">
          <cell r="B96" t="str">
            <v>Ultra Low Energy Building-New</v>
          </cell>
        </row>
      </sheetData>
      <sheetData sheetId="7">
        <row r="11">
          <cell r="C11" t="str">
            <v>LO1Slow</v>
          </cell>
          <cell r="D11">
            <v>2.5643970768378654E-3</v>
          </cell>
          <cell r="E11">
            <v>7.6904586297764643E-3</v>
          </cell>
          <cell r="F11">
            <v>1.6792013047419844E-2</v>
          </cell>
          <cell r="G11">
            <v>3.15969387774655E-2</v>
          </cell>
          <cell r="H11">
            <v>5.406874819795171E-2</v>
          </cell>
          <cell r="I11">
            <v>8.6253181011834101E-2</v>
          </cell>
          <cell r="J11">
            <v>0.1300328481838382</v>
          </cell>
          <cell r="K11">
            <v>0.18678710893858319</v>
          </cell>
          <cell r="L11">
            <v>0.2569823480072907</v>
          </cell>
          <cell r="M11">
            <v>0.33975920985004748</v>
          </cell>
          <cell r="N11">
            <v>0.43262946935754232</v>
          </cell>
          <cell r="O11">
            <v>0.53142594003645804</v>
          </cell>
          <cell r="P11">
            <v>0.63063487292644704</v>
          </cell>
          <cell r="Q11">
            <v>0.7241560234206913</v>
          </cell>
          <cell r="R11">
            <v>0.80638203131755359</v>
          </cell>
          <cell r="S11">
            <v>0.87331559734491926</v>
          </cell>
          <cell r="T11">
            <v>0.92334516248836807</v>
          </cell>
          <cell r="U11">
            <v>0.95737002770730018</v>
          </cell>
        </row>
        <row r="12">
          <cell r="C12" t="str">
            <v>LO50Fast</v>
          </cell>
          <cell r="D12">
            <v>0.45</v>
          </cell>
          <cell r="E12">
            <v>0.66</v>
          </cell>
          <cell r="F12">
            <v>0.8</v>
          </cell>
          <cell r="G12">
            <v>0.89</v>
          </cell>
          <cell r="H12">
            <v>0.94954036260972652</v>
          </cell>
          <cell r="I12">
            <v>0.97931054391458994</v>
          </cell>
          <cell r="J12">
            <v>0.99254173560564019</v>
          </cell>
          <cell r="K12">
            <v>0.99783421228206048</v>
          </cell>
          <cell r="L12">
            <v>0.99975874925530417</v>
          </cell>
          <cell r="M12">
            <v>1.0004002615797187</v>
          </cell>
          <cell r="N12">
            <v>1.0005976499872309</v>
          </cell>
          <cell r="O12">
            <v>1.0006540466750915</v>
          </cell>
          <cell r="P12">
            <v>1.0006690857918545</v>
          </cell>
          <cell r="Q12">
            <v>1.000672845571045</v>
          </cell>
          <cell r="R12">
            <v>1.0006737302249724</v>
          </cell>
          <cell r="S12">
            <v>1.0006739268147338</v>
          </cell>
          <cell r="T12">
            <v>1.0006739682020522</v>
          </cell>
          <cell r="U12">
            <v>1.0006739764795158</v>
          </cell>
          <cell r="V12">
            <v>1.0006739780561755</v>
          </cell>
          <cell r="W12">
            <v>1.0006739783428409</v>
          </cell>
        </row>
        <row r="13">
          <cell r="C13" t="str">
            <v>LO20Fast</v>
          </cell>
          <cell r="D13">
            <v>0.22119921692859512</v>
          </cell>
          <cell r="E13">
            <v>0.37624232795148943</v>
          </cell>
          <cell r="F13">
            <v>0.48357361352878442</v>
          </cell>
          <cell r="G13">
            <v>0.56716330278444227</v>
          </cell>
          <cell r="H13">
            <v>0.64040048266456928</v>
          </cell>
          <cell r="I13">
            <v>0.70377511937632964</v>
          </cell>
          <cell r="J13">
            <v>0.7580669577441127</v>
          </cell>
          <cell r="K13">
            <v>0.80419335000071168</v>
          </cell>
          <cell r="L13">
            <v>0.84311022627788457</v>
          </cell>
          <cell r="M13">
            <v>0.87575014259103623</v>
          </cell>
          <cell r="N13">
            <v>0.90298584871682319</v>
          </cell>
          <cell r="O13">
            <v>0.92419703797508856</v>
          </cell>
          <cell r="P13">
            <v>0.94071632877930145</v>
          </cell>
          <cell r="Q13">
            <v>0.95358156539340677</v>
          </cell>
          <cell r="R13">
            <v>0.96360102174287088</v>
          </cell>
          <cell r="S13">
            <v>0.97140418219378311</v>
          </cell>
          <cell r="T13">
            <v>0.97748128966338554</v>
          </cell>
          <cell r="U13">
            <v>0.98221414571952104</v>
          </cell>
          <cell r="V13">
            <v>0.98590009772220355</v>
          </cell>
          <cell r="W13">
            <v>0.98877072002825628</v>
          </cell>
        </row>
        <row r="14">
          <cell r="C14" t="str">
            <v>LOEven20</v>
          </cell>
          <cell r="D14">
            <v>0.05</v>
          </cell>
          <cell r="E14">
            <v>0.1</v>
          </cell>
          <cell r="F14">
            <v>0.15000000000000002</v>
          </cell>
          <cell r="G14">
            <v>0.2</v>
          </cell>
          <cell r="H14">
            <v>0.25</v>
          </cell>
          <cell r="I14">
            <v>0.3</v>
          </cell>
          <cell r="J14">
            <v>0.35</v>
          </cell>
          <cell r="K14">
            <v>0.39999999999999997</v>
          </cell>
          <cell r="L14">
            <v>0.44999999999999996</v>
          </cell>
          <cell r="M14">
            <v>0.49999999999999994</v>
          </cell>
          <cell r="N14">
            <v>0.54999999999999993</v>
          </cell>
          <cell r="O14">
            <v>0.6</v>
          </cell>
          <cell r="P14">
            <v>0.65</v>
          </cell>
          <cell r="Q14">
            <v>0.70000000000000007</v>
          </cell>
          <cell r="R14">
            <v>0.75000000000000011</v>
          </cell>
          <cell r="S14">
            <v>0.80000000000000016</v>
          </cell>
          <cell r="T14">
            <v>0.8500000000000002</v>
          </cell>
          <cell r="U14">
            <v>0.90000000000000024</v>
          </cell>
          <cell r="V14">
            <v>0.95000000000000029</v>
          </cell>
          <cell r="W14">
            <v>1.0000000000000002</v>
          </cell>
        </row>
        <row r="15">
          <cell r="C15" t="str">
            <v>LOMax60</v>
          </cell>
          <cell r="D15">
            <v>0.01</v>
          </cell>
          <cell r="E15">
            <v>2.98E-2</v>
          </cell>
          <cell r="F15">
            <v>5.8906E-2</v>
          </cell>
          <cell r="G15">
            <v>9.6549759999999998E-2</v>
          </cell>
          <cell r="H15">
            <v>0.14172227199999998</v>
          </cell>
          <cell r="I15">
            <v>0.19035800991999999</v>
          </cell>
          <cell r="J15">
            <v>0.2362377226912</v>
          </cell>
          <cell r="K15">
            <v>0.279517585072032</v>
          </cell>
          <cell r="L15">
            <v>0.32034492191795017</v>
          </cell>
          <cell r="M15">
            <v>0.35885870967593297</v>
          </cell>
          <cell r="N15">
            <v>0.39519004946096342</v>
          </cell>
          <cell r="O15">
            <v>0.42946261332484215</v>
          </cell>
          <cell r="P15">
            <v>0.46179306523643443</v>
          </cell>
          <cell r="Q15">
            <v>0.49229145820636983</v>
          </cell>
          <cell r="R15">
            <v>0.5210616089080089</v>
          </cell>
          <cell r="S15">
            <v>0.54820145106988838</v>
          </cell>
          <cell r="T15">
            <v>0.57380336884259475</v>
          </cell>
          <cell r="U15">
            <v>0.59795451127484767</v>
          </cell>
          <cell r="V15">
            <v>0.62073708896927293</v>
          </cell>
          <cell r="W15">
            <v>0.6422286539276808</v>
          </cell>
        </row>
        <row r="16">
          <cell r="C16" t="str">
            <v>LO3Slow</v>
          </cell>
          <cell r="D16">
            <v>5.5320496977002724E-3</v>
          </cell>
          <cell r="E16">
            <v>1.4227918344261844E-2</v>
          </cell>
          <cell r="F16">
            <v>3.1619655637384989E-2</v>
          </cell>
          <cell r="G16">
            <v>6.2055195900350503E-2</v>
          </cell>
          <cell r="H16">
            <v>0.10939936964274129</v>
          </cell>
          <cell r="I16">
            <v>0.17568121288208835</v>
          </cell>
          <cell r="J16">
            <v>0.26003992245943919</v>
          </cell>
          <cell r="K16">
            <v>0.3584584169663485</v>
          </cell>
          <cell r="L16">
            <v>0.46444756489686617</v>
          </cell>
          <cell r="M16">
            <v>0.57043671282738384</v>
          </cell>
          <cell r="N16">
            <v>0.66935991756253377</v>
          </cell>
          <cell r="O16">
            <v>0.75591772170578986</v>
          </cell>
          <cell r="P16">
            <v>0.82720061923553012</v>
          </cell>
          <cell r="Q16">
            <v>0.88264287286977261</v>
          </cell>
          <cell r="R16">
            <v>0.92349505975816193</v>
          </cell>
          <cell r="S16">
            <v>0.95209159058003434</v>
          </cell>
          <cell r="T16">
            <v>0.97115594446128262</v>
          </cell>
          <cell r="U16">
            <v>0.98328780602207699</v>
          </cell>
          <cell r="V16">
            <v>0.99067241740690848</v>
          </cell>
          <cell r="W16">
            <v>0.99498010738139331</v>
          </cell>
        </row>
        <row r="18">
          <cell r="B18" t="str">
            <v>Measure Index Name</v>
          </cell>
          <cell r="C18" t="str">
            <v>Ramp</v>
          </cell>
          <cell r="D18">
            <v>2016</v>
          </cell>
          <cell r="E18">
            <v>2017</v>
          </cell>
          <cell r="F18">
            <v>2018</v>
          </cell>
          <cell r="G18">
            <v>2019</v>
          </cell>
          <cell r="H18">
            <v>2020</v>
          </cell>
          <cell r="I18">
            <v>2021</v>
          </cell>
          <cell r="J18">
            <v>2022</v>
          </cell>
          <cell r="K18">
            <v>2023</v>
          </cell>
          <cell r="L18">
            <v>2024</v>
          </cell>
          <cell r="M18">
            <v>2025</v>
          </cell>
          <cell r="N18">
            <v>2026</v>
          </cell>
          <cell r="O18">
            <v>2027</v>
          </cell>
          <cell r="P18">
            <v>2028</v>
          </cell>
          <cell r="Q18">
            <v>2029</v>
          </cell>
          <cell r="R18">
            <v>2030</v>
          </cell>
          <cell r="S18">
            <v>2031</v>
          </cell>
          <cell r="T18">
            <v>2032</v>
          </cell>
          <cell r="U18">
            <v>2033</v>
          </cell>
          <cell r="V18">
            <v>2034</v>
          </cell>
          <cell r="W18">
            <v>2035</v>
          </cell>
        </row>
        <row r="19">
          <cell r="A19" t="str">
            <v>Compressed Air</v>
          </cell>
          <cell r="B19" t="str">
            <v>Compressed Air-Retro</v>
          </cell>
          <cell r="C19" t="str">
            <v>RetroEven20</v>
          </cell>
          <cell r="D19">
            <v>0.05</v>
          </cell>
          <cell r="E19">
            <v>0.05</v>
          </cell>
          <cell r="F19">
            <v>0.05</v>
          </cell>
          <cell r="G19">
            <v>0.05</v>
          </cell>
          <cell r="H19">
            <v>0.05</v>
          </cell>
          <cell r="I19">
            <v>0.05</v>
          </cell>
          <cell r="J19">
            <v>0.05</v>
          </cell>
          <cell r="K19">
            <v>0.05</v>
          </cell>
          <cell r="L19">
            <v>0.05</v>
          </cell>
          <cell r="M19">
            <v>0.05</v>
          </cell>
          <cell r="N19">
            <v>0.05</v>
          </cell>
          <cell r="O19">
            <v>0.05</v>
          </cell>
          <cell r="P19">
            <v>0.05</v>
          </cell>
          <cell r="Q19">
            <v>0.05</v>
          </cell>
          <cell r="R19">
            <v>0.05</v>
          </cell>
          <cell r="S19">
            <v>0.05</v>
          </cell>
          <cell r="T19">
            <v>0.05</v>
          </cell>
          <cell r="U19">
            <v>0.05</v>
          </cell>
          <cell r="V19">
            <v>0.05</v>
          </cell>
          <cell r="W19">
            <v>0.05</v>
          </cell>
        </row>
        <row r="20">
          <cell r="A20" t="str">
            <v>Compressed Air</v>
          </cell>
          <cell r="B20" t="str">
            <v>Compressed Air-NR</v>
          </cell>
          <cell r="C20" t="str">
            <v>LOEven20</v>
          </cell>
          <cell r="D20">
            <v>0.05</v>
          </cell>
          <cell r="E20">
            <v>0.1</v>
          </cell>
          <cell r="F20">
            <v>0.15000000000000002</v>
          </cell>
          <cell r="G20">
            <v>0.2</v>
          </cell>
          <cell r="H20">
            <v>0.25</v>
          </cell>
          <cell r="I20">
            <v>0.3</v>
          </cell>
          <cell r="J20">
            <v>0.35</v>
          </cell>
          <cell r="K20">
            <v>0.39999999999999997</v>
          </cell>
          <cell r="L20">
            <v>0.44999999999999996</v>
          </cell>
          <cell r="M20">
            <v>0.49999999999999994</v>
          </cell>
          <cell r="N20">
            <v>0.54999999999999993</v>
          </cell>
          <cell r="O20">
            <v>0.6</v>
          </cell>
          <cell r="P20">
            <v>0.65</v>
          </cell>
          <cell r="Q20">
            <v>0.70000000000000007</v>
          </cell>
          <cell r="R20">
            <v>0.75000000000000011</v>
          </cell>
          <cell r="S20">
            <v>0.80000000000000016</v>
          </cell>
          <cell r="T20">
            <v>0.8500000000000002</v>
          </cell>
          <cell r="U20">
            <v>0.90000000000000024</v>
          </cell>
          <cell r="V20">
            <v>0.95000000000000029</v>
          </cell>
          <cell r="W20">
            <v>1.0000000000000002</v>
          </cell>
        </row>
        <row r="21">
          <cell r="A21" t="str">
            <v>Electronics</v>
          </cell>
          <cell r="B21" t="str">
            <v>Network PC Power Management-Retro</v>
          </cell>
          <cell r="C21" t="str">
            <v>Retro20Fast</v>
          </cell>
          <cell r="D21">
            <v>0.22119921692859512</v>
          </cell>
          <cell r="E21">
            <v>0.15504311102289431</v>
          </cell>
          <cell r="F21">
            <v>0.10733128557729499</v>
          </cell>
          <cell r="G21">
            <v>8.3589689255657879E-2</v>
          </cell>
          <cell r="H21">
            <v>7.3237179880126971E-2</v>
          </cell>
          <cell r="I21">
            <v>6.3374636711760357E-2</v>
          </cell>
          <cell r="J21">
            <v>5.4291838367783084E-2</v>
          </cell>
          <cell r="K21">
            <v>4.612639225659896E-2</v>
          </cell>
          <cell r="L21">
            <v>3.8916876277172864E-2</v>
          </cell>
          <cell r="M21">
            <v>3.2639916313151704E-2</v>
          </cell>
          <cell r="N21">
            <v>2.7235706125786907E-2</v>
          </cell>
          <cell r="O21">
            <v>2.1211189258265428E-2</v>
          </cell>
          <cell r="P21">
            <v>1.6519290804212883E-2</v>
          </cell>
          <cell r="Q21">
            <v>1.2865236614105324E-2</v>
          </cell>
          <cell r="R21">
            <v>1.0019456349464106E-2</v>
          </cell>
          <cell r="S21">
            <v>7.8031604509122832E-3</v>
          </cell>
          <cell r="T21">
            <v>6.077107469602494E-3</v>
          </cell>
          <cell r="U21">
            <v>4.7328560561354371E-3</v>
          </cell>
          <cell r="V21">
            <v>3.6859520026825132E-3</v>
          </cell>
          <cell r="W21">
            <v>2.8706223060526725E-3</v>
          </cell>
        </row>
        <row r="22">
          <cell r="A22" t="str">
            <v>Electronics</v>
          </cell>
          <cell r="B22" t="str">
            <v>Laptop-NR</v>
          </cell>
          <cell r="C22" t="str">
            <v>LO5Med</v>
          </cell>
          <cell r="D22">
            <v>4.2999999999999997E-2</v>
          </cell>
          <cell r="E22">
            <v>9.5797142280278316E-2</v>
          </cell>
          <cell r="F22">
            <v>0.16040539374775648</v>
          </cell>
          <cell r="G22">
            <v>0.23540539374775649</v>
          </cell>
          <cell r="H22">
            <v>0.32095239121809005</v>
          </cell>
          <cell r="I22">
            <v>0.42096711425629652</v>
          </cell>
          <cell r="J22">
            <v>0.53068481860864725</v>
          </cell>
          <cell r="K22">
            <v>0.642769203728351</v>
          </cell>
          <cell r="L22">
            <v>0.74839528535557953</v>
          </cell>
          <cell r="M22">
            <v>0.83918984935345187</v>
          </cell>
          <cell r="N22">
            <v>0.90945051634530116</v>
          </cell>
          <cell r="O22">
            <v>0.9576688767502457</v>
          </cell>
          <cell r="P22">
            <v>0.9865231113648858</v>
          </cell>
          <cell r="Q22">
            <v>1.0012970762896924</v>
          </cell>
          <cell r="R22">
            <v>1.0076356106578106</v>
          </cell>
          <cell r="S22">
            <v>1.0098624683774413</v>
          </cell>
          <cell r="T22">
            <v>1.0104871783970797</v>
          </cell>
          <cell r="U22">
            <v>1.010623336815976</v>
          </cell>
          <cell r="V22">
            <v>1.0106457174525985</v>
          </cell>
          <cell r="W22">
            <v>1.0106484038909742</v>
          </cell>
        </row>
        <row r="23">
          <cell r="A23" t="str">
            <v>Electronics</v>
          </cell>
          <cell r="B23" t="str">
            <v>Smart Plug Power Strips-Retro</v>
          </cell>
          <cell r="C23" t="str">
            <v>Retro12Med</v>
          </cell>
          <cell r="D23">
            <v>0.10937459468255628</v>
          </cell>
          <cell r="E23">
            <v>0.10937459468255628</v>
          </cell>
          <cell r="F23">
            <v>0.10937459468255628</v>
          </cell>
          <cell r="G23">
            <v>0.10937459468255628</v>
          </cell>
          <cell r="H23">
            <v>0.10937459468255628</v>
          </cell>
          <cell r="I23">
            <v>9.8437135214300656E-2</v>
          </cell>
          <cell r="J23">
            <v>7.874970817144053E-2</v>
          </cell>
          <cell r="K23">
            <v>6.2999766537152418E-2</v>
          </cell>
          <cell r="L23">
            <v>5.0399813229721938E-2</v>
          </cell>
          <cell r="M23">
            <v>4.0319850583777551E-2</v>
          </cell>
          <cell r="N23">
            <v>3.225588046702204E-2</v>
          </cell>
          <cell r="O23">
            <v>2.5804704373617631E-2</v>
          </cell>
          <cell r="P23">
            <v>2.0643763498894106E-2</v>
          </cell>
          <cell r="Q23">
            <v>1.6515010799115284E-2</v>
          </cell>
          <cell r="R23">
            <v>1.3212008639292228E-2</v>
          </cell>
          <cell r="S23">
            <v>1.0569606911433781E-2</v>
          </cell>
          <cell r="T23">
            <v>7.2092823794611682E-5</v>
          </cell>
          <cell r="U23">
            <v>2.5747437069512102E-5</v>
          </cell>
          <cell r="V23">
            <v>8.7775353646568632E-6</v>
          </cell>
          <cell r="W23">
            <v>2.8622397928446119E-6</v>
          </cell>
        </row>
        <row r="24">
          <cell r="A24" t="str">
            <v>Electronics</v>
          </cell>
          <cell r="B24" t="str">
            <v>Data Centers-NR</v>
          </cell>
          <cell r="C24" t="str">
            <v>LO5Med</v>
          </cell>
          <cell r="D24">
            <v>4.2999999999999997E-2</v>
          </cell>
          <cell r="E24">
            <v>9.5797142280278316E-2</v>
          </cell>
          <cell r="F24">
            <v>0.16040539374775648</v>
          </cell>
          <cell r="G24">
            <v>0.23540539374775649</v>
          </cell>
          <cell r="H24">
            <v>0.32095239121809005</v>
          </cell>
          <cell r="I24">
            <v>0.42096711425629652</v>
          </cell>
          <cell r="J24">
            <v>0.53068481860864725</v>
          </cell>
          <cell r="K24">
            <v>0.642769203728351</v>
          </cell>
          <cell r="L24">
            <v>0.74839528535557953</v>
          </cell>
          <cell r="M24">
            <v>0.83918984935345187</v>
          </cell>
          <cell r="N24">
            <v>0.90945051634530116</v>
          </cell>
          <cell r="O24">
            <v>0.9576688767502457</v>
          </cell>
          <cell r="P24">
            <v>0.9865231113648858</v>
          </cell>
          <cell r="Q24">
            <v>1.0012970762896924</v>
          </cell>
          <cell r="R24">
            <v>1.0076356106578106</v>
          </cell>
          <cell r="S24">
            <v>1.0098624683774413</v>
          </cell>
          <cell r="T24">
            <v>1.0104871783970797</v>
          </cell>
          <cell r="U24">
            <v>1.010623336815976</v>
          </cell>
          <cell r="V24">
            <v>1.0106457174525985</v>
          </cell>
          <cell r="W24">
            <v>1.0106484038909742</v>
          </cell>
        </row>
        <row r="25">
          <cell r="A25" t="str">
            <v>Electronics</v>
          </cell>
          <cell r="B25" t="str">
            <v>Monitor-NR</v>
          </cell>
          <cell r="C25" t="str">
            <v>LO50Fast</v>
          </cell>
          <cell r="D25">
            <v>0.45</v>
          </cell>
          <cell r="E25">
            <v>0.66</v>
          </cell>
          <cell r="F25">
            <v>0.8</v>
          </cell>
          <cell r="G25">
            <v>0.89</v>
          </cell>
          <cell r="H25">
            <v>0.94954036260972652</v>
          </cell>
          <cell r="I25">
            <v>0.97931054391458994</v>
          </cell>
          <cell r="J25">
            <v>0.99254173560564019</v>
          </cell>
          <cell r="K25">
            <v>0.99783421228206048</v>
          </cell>
          <cell r="L25">
            <v>0.99975874925530417</v>
          </cell>
          <cell r="M25">
            <v>1.0004002615797187</v>
          </cell>
          <cell r="N25">
            <v>1.0005976499872309</v>
          </cell>
          <cell r="O25">
            <v>1.0006540466750915</v>
          </cell>
          <cell r="P25">
            <v>1.0006690857918545</v>
          </cell>
          <cell r="Q25">
            <v>1.000672845571045</v>
          </cell>
          <cell r="R25">
            <v>1.0006737302249724</v>
          </cell>
          <cell r="S25">
            <v>1.0006739268147338</v>
          </cell>
          <cell r="T25">
            <v>1.0006739682020522</v>
          </cell>
          <cell r="U25">
            <v>1.0006739764795158</v>
          </cell>
          <cell r="V25">
            <v>1.0006739780561755</v>
          </cell>
          <cell r="W25">
            <v>1.0006739783428409</v>
          </cell>
        </row>
        <row r="26">
          <cell r="A26" t="str">
            <v>Electronics</v>
          </cell>
          <cell r="B26" t="str">
            <v>Desktop-NR</v>
          </cell>
          <cell r="C26" t="str">
            <v>LO50Fast</v>
          </cell>
          <cell r="D26">
            <v>0.45</v>
          </cell>
          <cell r="E26">
            <v>0.66</v>
          </cell>
          <cell r="F26">
            <v>0.8</v>
          </cell>
          <cell r="G26">
            <v>0.89</v>
          </cell>
          <cell r="H26">
            <v>0.94954036260972652</v>
          </cell>
          <cell r="I26">
            <v>0.97931054391458994</v>
          </cell>
          <cell r="J26">
            <v>0.99254173560564019</v>
          </cell>
          <cell r="K26">
            <v>0.99783421228206048</v>
          </cell>
          <cell r="L26">
            <v>0.99975874925530417</v>
          </cell>
          <cell r="M26">
            <v>1.0004002615797187</v>
          </cell>
          <cell r="N26">
            <v>1.0005976499872309</v>
          </cell>
          <cell r="O26">
            <v>1.0006540466750915</v>
          </cell>
          <cell r="P26">
            <v>1.0006690857918545</v>
          </cell>
          <cell r="Q26">
            <v>1.000672845571045</v>
          </cell>
          <cell r="R26">
            <v>1.0006737302249724</v>
          </cell>
          <cell r="S26">
            <v>1.0006739268147338</v>
          </cell>
          <cell r="T26">
            <v>1.0006739682020522</v>
          </cell>
          <cell r="U26">
            <v>1.0006739764795158</v>
          </cell>
          <cell r="V26">
            <v>1.0006739780561755</v>
          </cell>
          <cell r="W26">
            <v>1.0006739783428409</v>
          </cell>
        </row>
        <row r="27">
          <cell r="A27" t="str">
            <v>Food Preparation</v>
          </cell>
          <cell r="B27" t="str">
            <v>Pre-Rinse Spray Valve-Retro</v>
          </cell>
          <cell r="C27" t="str">
            <v>Retro12Med</v>
          </cell>
          <cell r="D27">
            <v>0.10937459468255628</v>
          </cell>
          <cell r="E27">
            <v>0.10937459468255628</v>
          </cell>
          <cell r="F27">
            <v>0.10937459468255628</v>
          </cell>
          <cell r="G27">
            <v>0.10937459468255628</v>
          </cell>
          <cell r="H27">
            <v>0.10937459468255628</v>
          </cell>
          <cell r="I27">
            <v>9.8437135214300656E-2</v>
          </cell>
          <cell r="J27">
            <v>7.874970817144053E-2</v>
          </cell>
          <cell r="K27">
            <v>6.2999766537152418E-2</v>
          </cell>
          <cell r="L27">
            <v>5.0399813229721938E-2</v>
          </cell>
          <cell r="M27">
            <v>4.0319850583777551E-2</v>
          </cell>
          <cell r="N27">
            <v>3.225588046702204E-2</v>
          </cell>
          <cell r="O27">
            <v>2.5804704373617631E-2</v>
          </cell>
          <cell r="P27">
            <v>2.0643763498894106E-2</v>
          </cell>
          <cell r="Q27">
            <v>1.6515010799115284E-2</v>
          </cell>
          <cell r="R27">
            <v>1.3212008639292228E-2</v>
          </cell>
          <cell r="S27">
            <v>1.0569606911433781E-2</v>
          </cell>
          <cell r="T27">
            <v>7.2092823794611682E-5</v>
          </cell>
          <cell r="U27">
            <v>2.5747437069512102E-5</v>
          </cell>
          <cell r="V27">
            <v>8.7775353646568632E-6</v>
          </cell>
          <cell r="W27">
            <v>2.8622397928446119E-6</v>
          </cell>
        </row>
        <row r="28">
          <cell r="A28" t="str">
            <v>Food Preparation</v>
          </cell>
          <cell r="B28" t="str">
            <v>Cooking Equipment-NR</v>
          </cell>
          <cell r="C28" t="str">
            <v>LO5Med</v>
          </cell>
          <cell r="D28">
            <v>4.2999999999999997E-2</v>
          </cell>
          <cell r="E28">
            <v>9.5797142280278316E-2</v>
          </cell>
          <cell r="F28">
            <v>0.16040539374775648</v>
          </cell>
          <cell r="G28">
            <v>0.23540539374775649</v>
          </cell>
          <cell r="H28">
            <v>0.32095239121809005</v>
          </cell>
          <cell r="I28">
            <v>0.42096711425629652</v>
          </cell>
          <cell r="J28">
            <v>0.53068481860864725</v>
          </cell>
          <cell r="K28">
            <v>0.642769203728351</v>
          </cell>
          <cell r="L28">
            <v>0.74839528535557953</v>
          </cell>
          <cell r="M28">
            <v>0.83918984935345187</v>
          </cell>
          <cell r="N28">
            <v>0.90945051634530116</v>
          </cell>
          <cell r="O28">
            <v>0.9576688767502457</v>
          </cell>
          <cell r="P28">
            <v>0.9865231113648858</v>
          </cell>
          <cell r="Q28">
            <v>1.0012970762896924</v>
          </cell>
          <cell r="R28">
            <v>1.0076356106578106</v>
          </cell>
          <cell r="S28">
            <v>1.0098624683774413</v>
          </cell>
          <cell r="T28">
            <v>1.0104871783970797</v>
          </cell>
          <cell r="U28">
            <v>1.010623336815976</v>
          </cell>
          <cell r="V28">
            <v>1.0106457174525985</v>
          </cell>
          <cell r="W28">
            <v>1.0106484038909742</v>
          </cell>
        </row>
        <row r="29">
          <cell r="A29" t="str">
            <v>HVAC</v>
          </cell>
          <cell r="B29" t="str">
            <v>DHP-New</v>
          </cell>
          <cell r="C29" t="str">
            <v>LOEven20</v>
          </cell>
          <cell r="D29">
            <v>0.05</v>
          </cell>
          <cell r="E29">
            <v>0.1</v>
          </cell>
          <cell r="F29">
            <v>0.15000000000000002</v>
          </cell>
          <cell r="G29">
            <v>0.2</v>
          </cell>
          <cell r="H29">
            <v>0.25</v>
          </cell>
          <cell r="I29">
            <v>0.3</v>
          </cell>
          <cell r="J29">
            <v>0.35</v>
          </cell>
          <cell r="K29">
            <v>0.39999999999999997</v>
          </cell>
          <cell r="L29">
            <v>0.44999999999999996</v>
          </cell>
          <cell r="M29">
            <v>0.49999999999999994</v>
          </cell>
          <cell r="N29">
            <v>0.54999999999999993</v>
          </cell>
          <cell r="O29">
            <v>0.6</v>
          </cell>
          <cell r="P29">
            <v>0.65</v>
          </cell>
          <cell r="Q29">
            <v>0.70000000000000007</v>
          </cell>
          <cell r="R29">
            <v>0.75000000000000011</v>
          </cell>
          <cell r="S29">
            <v>0.80000000000000016</v>
          </cell>
          <cell r="T29">
            <v>0.8500000000000002</v>
          </cell>
          <cell r="U29">
            <v>0.90000000000000024</v>
          </cell>
          <cell r="V29">
            <v>0.95000000000000029</v>
          </cell>
          <cell r="W29">
            <v>1.0000000000000002</v>
          </cell>
        </row>
        <row r="30">
          <cell r="A30" t="str">
            <v>HVAC</v>
          </cell>
          <cell r="B30" t="str">
            <v>DHP-Retro</v>
          </cell>
          <cell r="C30" t="str">
            <v>Retro3Slow</v>
          </cell>
          <cell r="D30">
            <v>5.5320496977002724E-3</v>
          </cell>
          <cell r="E30">
            <v>8.6958686465615706E-3</v>
          </cell>
          <cell r="F30">
            <v>1.7391737293123145E-2</v>
          </cell>
          <cell r="G30">
            <v>3.0435540262965514E-2</v>
          </cell>
          <cell r="H30">
            <v>4.7344173742390784E-2</v>
          </cell>
          <cell r="I30">
            <v>6.6281843239347063E-2</v>
          </cell>
          <cell r="J30">
            <v>8.4358709577350838E-2</v>
          </cell>
          <cell r="K30">
            <v>9.8418494506909315E-2</v>
          </cell>
          <cell r="L30">
            <v>0.10598914793051767</v>
          </cell>
          <cell r="M30">
            <v>0.10598914793051767</v>
          </cell>
          <cell r="N30">
            <v>9.8923204735149928E-2</v>
          </cell>
          <cell r="O30">
            <v>8.655780414325609E-2</v>
          </cell>
          <cell r="P30">
            <v>7.1282897529740263E-2</v>
          </cell>
          <cell r="Q30">
            <v>5.5442253634242489E-2</v>
          </cell>
          <cell r="R30">
            <v>4.0852186888389319E-2</v>
          </cell>
          <cell r="S30">
            <v>2.8596530821872412E-2</v>
          </cell>
          <cell r="T30">
            <v>1.9064353881248275E-2</v>
          </cell>
          <cell r="U30">
            <v>1.2131861560794377E-2</v>
          </cell>
          <cell r="V30">
            <v>7.3846113848314854E-3</v>
          </cell>
          <cell r="W30">
            <v>4.3076899744848296E-3</v>
          </cell>
        </row>
        <row r="31">
          <cell r="A31" t="str">
            <v>HVAC</v>
          </cell>
          <cell r="B31" t="str">
            <v>Glass-New</v>
          </cell>
          <cell r="C31" t="str">
            <v>LO5Med</v>
          </cell>
          <cell r="D31">
            <v>4.2999999999999997E-2</v>
          </cell>
          <cell r="E31">
            <v>9.5797142280278316E-2</v>
          </cell>
          <cell r="F31">
            <v>0.16040539374775648</v>
          </cell>
          <cell r="G31">
            <v>0.23540539374775649</v>
          </cell>
          <cell r="H31">
            <v>0.32095239121809005</v>
          </cell>
          <cell r="I31">
            <v>0.42096711425629652</v>
          </cell>
          <cell r="J31">
            <v>0.53068481860864725</v>
          </cell>
          <cell r="K31">
            <v>0.642769203728351</v>
          </cell>
          <cell r="L31">
            <v>0.74839528535557953</v>
          </cell>
          <cell r="M31">
            <v>0.83918984935345187</v>
          </cell>
          <cell r="N31">
            <v>0.90945051634530116</v>
          </cell>
          <cell r="O31">
            <v>0.9576688767502457</v>
          </cell>
          <cell r="P31">
            <v>0.9865231113648858</v>
          </cell>
          <cell r="Q31">
            <v>1.0012970762896924</v>
          </cell>
          <cell r="R31">
            <v>1.0076356106578106</v>
          </cell>
          <cell r="S31">
            <v>1.0098624683774413</v>
          </cell>
          <cell r="T31">
            <v>1.0104871783970797</v>
          </cell>
          <cell r="U31">
            <v>1.010623336815976</v>
          </cell>
          <cell r="V31">
            <v>1.0106457174525985</v>
          </cell>
          <cell r="W31">
            <v>1.0106484038909742</v>
          </cell>
        </row>
        <row r="32">
          <cell r="A32" t="str">
            <v>HVAC</v>
          </cell>
          <cell r="B32" t="str">
            <v>Glass-NR</v>
          </cell>
          <cell r="C32" t="str">
            <v>LO5Med</v>
          </cell>
          <cell r="D32">
            <v>4.2999999999999997E-2</v>
          </cell>
          <cell r="E32">
            <v>9.5797142280278316E-2</v>
          </cell>
          <cell r="F32">
            <v>0.16040539374775648</v>
          </cell>
          <cell r="G32">
            <v>0.23540539374775649</v>
          </cell>
          <cell r="H32">
            <v>0.32095239121809005</v>
          </cell>
          <cell r="I32">
            <v>0.42096711425629652</v>
          </cell>
          <cell r="J32">
            <v>0.53068481860864725</v>
          </cell>
          <cell r="K32">
            <v>0.642769203728351</v>
          </cell>
          <cell r="L32">
            <v>0.74839528535557953</v>
          </cell>
          <cell r="M32">
            <v>0.83918984935345187</v>
          </cell>
          <cell r="N32">
            <v>0.90945051634530116</v>
          </cell>
          <cell r="O32">
            <v>0.9576688767502457</v>
          </cell>
          <cell r="P32">
            <v>0.9865231113648858</v>
          </cell>
          <cell r="Q32">
            <v>1.0012970762896924</v>
          </cell>
          <cell r="R32">
            <v>1.0076356106578106</v>
          </cell>
          <cell r="S32">
            <v>1.0098624683774413</v>
          </cell>
          <cell r="T32">
            <v>1.0104871783970797</v>
          </cell>
          <cell r="U32">
            <v>1.010623336815976</v>
          </cell>
          <cell r="V32">
            <v>1.0106457174525985</v>
          </cell>
          <cell r="W32">
            <v>1.0106484038909742</v>
          </cell>
        </row>
        <row r="33">
          <cell r="A33" t="str">
            <v>HVAC</v>
          </cell>
          <cell r="B33" t="str">
            <v>WEPT-Retro</v>
          </cell>
          <cell r="C33" t="str">
            <v>Retro5Med</v>
          </cell>
          <cell r="D33">
            <v>4.2999999999999997E-2</v>
          </cell>
          <cell r="E33">
            <v>5.279714228027832E-2</v>
          </cell>
          <cell r="F33">
            <v>6.4608251467478173E-2</v>
          </cell>
          <cell r="G33">
            <v>7.4999999999999997E-2</v>
          </cell>
          <cell r="H33">
            <v>8.5546997470333563E-2</v>
          </cell>
          <cell r="I33">
            <v>0.10001472303820647</v>
          </cell>
          <cell r="J33">
            <v>0.10971770435235073</v>
          </cell>
          <cell r="K33">
            <v>0.11208438511970376</v>
          </cell>
          <cell r="L33">
            <v>0.10562608162722853</v>
          </cell>
          <cell r="M33">
            <v>9.0794563997872335E-2</v>
          </cell>
          <cell r="N33">
            <v>7.0260666991849297E-2</v>
          </cell>
          <cell r="O33">
            <v>4.8218360404944538E-2</v>
          </cell>
          <cell r="P33">
            <v>2.8854234614640095E-2</v>
          </cell>
          <cell r="Q33">
            <v>1.4773964924806759E-2</v>
          </cell>
          <cell r="R33">
            <v>6.3385343681182649E-3</v>
          </cell>
          <cell r="S33">
            <v>2.2268577196306039E-3</v>
          </cell>
          <cell r="T33">
            <v>6.2471001963848583E-4</v>
          </cell>
          <cell r="U33">
            <v>1.3615841889635938E-4</v>
          </cell>
          <cell r="V33">
            <v>2.2380636622298944E-5</v>
          </cell>
          <cell r="W33">
            <v>2.68643837586513E-6</v>
          </cell>
        </row>
        <row r="34">
          <cell r="A34" t="str">
            <v>HVAC</v>
          </cell>
          <cell r="B34" t="str">
            <v>Advanced Rooftop Controller-New</v>
          </cell>
          <cell r="C34" t="str">
            <v>LO3Slow</v>
          </cell>
          <cell r="D34">
            <v>5.5320496977002724E-3</v>
          </cell>
          <cell r="E34">
            <v>1.4227918344261844E-2</v>
          </cell>
          <cell r="F34">
            <v>3.1619655637384989E-2</v>
          </cell>
          <cell r="G34">
            <v>6.2055195900350503E-2</v>
          </cell>
          <cell r="H34">
            <v>0.10939936964274129</v>
          </cell>
          <cell r="I34">
            <v>0.17568121288208835</v>
          </cell>
          <cell r="J34">
            <v>0.26003992245943919</v>
          </cell>
          <cell r="K34">
            <v>0.3584584169663485</v>
          </cell>
          <cell r="L34">
            <v>0.46444756489686617</v>
          </cell>
          <cell r="M34">
            <v>0.57043671282738384</v>
          </cell>
          <cell r="N34">
            <v>0.66935991756253377</v>
          </cell>
          <cell r="O34">
            <v>0.75591772170578986</v>
          </cell>
          <cell r="P34">
            <v>0.82720061923553012</v>
          </cell>
          <cell r="Q34">
            <v>0.88264287286977261</v>
          </cell>
          <cell r="R34">
            <v>0.92349505975816193</v>
          </cell>
          <cell r="S34">
            <v>0.95209159058003434</v>
          </cell>
          <cell r="T34">
            <v>0.97115594446128262</v>
          </cell>
          <cell r="U34">
            <v>0.98328780602207699</v>
          </cell>
          <cell r="V34">
            <v>0.99067241740690848</v>
          </cell>
          <cell r="W34">
            <v>0.99498010738139331</v>
          </cell>
        </row>
        <row r="35">
          <cell r="A35" t="str">
            <v>HVAC</v>
          </cell>
          <cell r="B35" t="str">
            <v>Advanced Rooftop Controller-NR</v>
          </cell>
          <cell r="C35" t="str">
            <v>LO3Slow</v>
          </cell>
          <cell r="D35">
            <v>5.5320496977002724E-3</v>
          </cell>
          <cell r="E35">
            <v>1.4227918344261844E-2</v>
          </cell>
          <cell r="F35">
            <v>3.1619655637384989E-2</v>
          </cell>
          <cell r="G35">
            <v>6.2055195900350503E-2</v>
          </cell>
          <cell r="H35">
            <v>0.10939936964274129</v>
          </cell>
          <cell r="I35">
            <v>0.17568121288208835</v>
          </cell>
          <cell r="J35">
            <v>0.26003992245943919</v>
          </cell>
          <cell r="K35">
            <v>0.3584584169663485</v>
          </cell>
          <cell r="L35">
            <v>0.46444756489686617</v>
          </cell>
          <cell r="M35">
            <v>0.57043671282738384</v>
          </cell>
          <cell r="N35">
            <v>0.66935991756253377</v>
          </cell>
          <cell r="O35">
            <v>0.75591772170578986</v>
          </cell>
          <cell r="P35">
            <v>0.82720061923553012</v>
          </cell>
          <cell r="Q35">
            <v>0.88264287286977261</v>
          </cell>
          <cell r="R35">
            <v>0.92349505975816193</v>
          </cell>
          <cell r="S35">
            <v>0.95209159058003434</v>
          </cell>
          <cell r="T35">
            <v>0.97115594446128262</v>
          </cell>
          <cell r="U35">
            <v>0.98328780602207699</v>
          </cell>
          <cell r="V35">
            <v>0.99067241740690848</v>
          </cell>
          <cell r="W35">
            <v>0.99498010738139331</v>
          </cell>
        </row>
        <row r="36">
          <cell r="A36" t="str">
            <v>HVAC</v>
          </cell>
          <cell r="B36" t="str">
            <v>Advanced Rooftop Controller-Retro</v>
          </cell>
          <cell r="C36" t="str">
            <v>Retro3Slow</v>
          </cell>
          <cell r="D36">
            <v>5.5320496977002724E-3</v>
          </cell>
          <cell r="E36">
            <v>8.6958686465615706E-3</v>
          </cell>
          <cell r="F36">
            <v>1.7391737293123145E-2</v>
          </cell>
          <cell r="G36">
            <v>3.0435540262965514E-2</v>
          </cell>
          <cell r="H36">
            <v>4.7344173742390784E-2</v>
          </cell>
          <cell r="I36">
            <v>6.6281843239347063E-2</v>
          </cell>
          <cell r="J36">
            <v>8.4358709577350838E-2</v>
          </cell>
          <cell r="K36">
            <v>9.8418494506909315E-2</v>
          </cell>
          <cell r="L36">
            <v>0.10598914793051767</v>
          </cell>
          <cell r="M36">
            <v>0.10598914793051767</v>
          </cell>
          <cell r="N36">
            <v>9.8923204735149928E-2</v>
          </cell>
          <cell r="O36">
            <v>8.655780414325609E-2</v>
          </cell>
          <cell r="P36">
            <v>7.1282897529740263E-2</v>
          </cell>
          <cell r="Q36">
            <v>5.5442253634242489E-2</v>
          </cell>
          <cell r="R36">
            <v>4.0852186888389319E-2</v>
          </cell>
          <cell r="S36">
            <v>2.8596530821872412E-2</v>
          </cell>
          <cell r="T36">
            <v>1.9064353881248275E-2</v>
          </cell>
          <cell r="U36">
            <v>1.2131861560794377E-2</v>
          </cell>
          <cell r="V36">
            <v>7.3846113848314854E-3</v>
          </cell>
          <cell r="W36">
            <v>4.3076899744848296E-3</v>
          </cell>
        </row>
        <row r="37">
          <cell r="A37" t="str">
            <v>HVAC</v>
          </cell>
          <cell r="B37" t="str">
            <v>Variable Speed Chiller-New</v>
          </cell>
          <cell r="C37" t="str">
            <v>LO50Fast</v>
          </cell>
          <cell r="D37">
            <v>0.45</v>
          </cell>
          <cell r="E37">
            <v>0.66</v>
          </cell>
          <cell r="F37">
            <v>0.8</v>
          </cell>
          <cell r="G37">
            <v>0.89</v>
          </cell>
          <cell r="H37">
            <v>0.94954036260972652</v>
          </cell>
          <cell r="I37">
            <v>0.97931054391458994</v>
          </cell>
          <cell r="J37">
            <v>0.99254173560564019</v>
          </cell>
          <cell r="K37">
            <v>0.99783421228206048</v>
          </cell>
          <cell r="L37">
            <v>0.99975874925530417</v>
          </cell>
          <cell r="M37">
            <v>1.0004002615797187</v>
          </cell>
          <cell r="N37">
            <v>1.0005976499872309</v>
          </cell>
          <cell r="O37">
            <v>1.0006540466750915</v>
          </cell>
          <cell r="P37">
            <v>1.0006690857918545</v>
          </cell>
          <cell r="Q37">
            <v>1.000672845571045</v>
          </cell>
          <cell r="R37">
            <v>1.0006737302249724</v>
          </cell>
          <cell r="S37">
            <v>1.0006739268147338</v>
          </cell>
          <cell r="T37">
            <v>1.0006739682020522</v>
          </cell>
          <cell r="U37">
            <v>1.0006739764795158</v>
          </cell>
          <cell r="V37">
            <v>1.0006739780561755</v>
          </cell>
          <cell r="W37">
            <v>1.0006739783428409</v>
          </cell>
        </row>
        <row r="38">
          <cell r="A38" t="str">
            <v>HVAC</v>
          </cell>
          <cell r="B38" t="str">
            <v>Variable Speed Chiller-NR</v>
          </cell>
          <cell r="C38" t="str">
            <v>LO50Fast</v>
          </cell>
          <cell r="D38">
            <v>0.45</v>
          </cell>
          <cell r="E38">
            <v>0.66</v>
          </cell>
          <cell r="F38">
            <v>0.8</v>
          </cell>
          <cell r="G38">
            <v>0.89</v>
          </cell>
          <cell r="H38">
            <v>0.94954036260972652</v>
          </cell>
          <cell r="I38">
            <v>0.97931054391458994</v>
          </cell>
          <cell r="J38">
            <v>0.99254173560564019</v>
          </cell>
          <cell r="K38">
            <v>0.99783421228206048</v>
          </cell>
          <cell r="L38">
            <v>0.99975874925530417</v>
          </cell>
          <cell r="M38">
            <v>1.0004002615797187</v>
          </cell>
          <cell r="N38">
            <v>1.0005976499872309</v>
          </cell>
          <cell r="O38">
            <v>1.0006540466750915</v>
          </cell>
          <cell r="P38">
            <v>1.0006690857918545</v>
          </cell>
          <cell r="Q38">
            <v>1.000672845571045</v>
          </cell>
          <cell r="R38">
            <v>1.0006737302249724</v>
          </cell>
          <cell r="S38">
            <v>1.0006739268147338</v>
          </cell>
          <cell r="T38">
            <v>1.0006739682020522</v>
          </cell>
          <cell r="U38">
            <v>1.0006739764795158</v>
          </cell>
          <cell r="V38">
            <v>1.0006739780561755</v>
          </cell>
          <cell r="W38">
            <v>1.0006739783428409</v>
          </cell>
        </row>
        <row r="39">
          <cell r="A39" t="str">
            <v>HVAC</v>
          </cell>
          <cell r="B39" t="str">
            <v>Commercial EM-New</v>
          </cell>
          <cell r="C39" t="str">
            <v>LO1Slow</v>
          </cell>
          <cell r="D39">
            <v>2.5643970768378654E-3</v>
          </cell>
          <cell r="E39">
            <v>7.6904586297764643E-3</v>
          </cell>
          <cell r="F39">
            <v>1.6792013047419844E-2</v>
          </cell>
          <cell r="G39">
            <v>3.15969387774655E-2</v>
          </cell>
          <cell r="H39">
            <v>5.406874819795171E-2</v>
          </cell>
          <cell r="I39">
            <v>8.6253181011834101E-2</v>
          </cell>
          <cell r="J39">
            <v>0.1300328481838382</v>
          </cell>
          <cell r="K39">
            <v>0.18678710893858319</v>
          </cell>
          <cell r="L39">
            <v>0.2569823480072907</v>
          </cell>
          <cell r="M39">
            <v>0.33975920985004748</v>
          </cell>
          <cell r="N39">
            <v>0.43262946935754232</v>
          </cell>
          <cell r="O39">
            <v>0.53142594003645804</v>
          </cell>
          <cell r="P39">
            <v>0.63063487292644704</v>
          </cell>
          <cell r="Q39">
            <v>0.7241560234206913</v>
          </cell>
          <cell r="R39">
            <v>0.80638203131755359</v>
          </cell>
          <cell r="S39">
            <v>0.87331559734491926</v>
          </cell>
          <cell r="T39">
            <v>0.92334516248836807</v>
          </cell>
          <cell r="U39">
            <v>0.95737002770730018</v>
          </cell>
          <cell r="V39">
            <v>0.97821608704807483</v>
          </cell>
          <cell r="W39">
            <v>0.98821608704807484</v>
          </cell>
        </row>
        <row r="40">
          <cell r="A40" t="str">
            <v>HVAC</v>
          </cell>
          <cell r="B40" t="str">
            <v>Commercial EM-NR</v>
          </cell>
          <cell r="C40" t="str">
            <v>LO12Med</v>
          </cell>
          <cell r="D40">
            <v>0.10937459468255628</v>
          </cell>
          <cell r="E40">
            <v>0.21874918936511256</v>
          </cell>
          <cell r="F40">
            <v>0.32812378404766884</v>
          </cell>
          <cell r="G40">
            <v>0.43749837873022512</v>
          </cell>
          <cell r="H40">
            <v>0.5468729734127814</v>
          </cell>
          <cell r="I40">
            <v>0.64531010862708205</v>
          </cell>
          <cell r="J40">
            <v>0.7240598167985226</v>
          </cell>
          <cell r="K40">
            <v>0.78705958333567505</v>
          </cell>
          <cell r="L40">
            <v>0.83745939656539703</v>
          </cell>
          <cell r="M40">
            <v>0.87777924714917455</v>
          </cell>
          <cell r="N40">
            <v>0.91003512761619654</v>
          </cell>
          <cell r="O40">
            <v>0.93583983198981413</v>
          </cell>
          <cell r="P40">
            <v>0.9564835954887082</v>
          </cell>
          <cell r="Q40">
            <v>0.97299860628782353</v>
          </cell>
          <cell r="R40">
            <v>0.9862106149271157</v>
          </cell>
          <cell r="S40">
            <v>0.99678022183854953</v>
          </cell>
          <cell r="T40">
            <v>0.99685231466234414</v>
          </cell>
          <cell r="U40">
            <v>0.99687806209941365</v>
          </cell>
          <cell r="V40">
            <v>0.99688683963477831</v>
          </cell>
          <cell r="W40">
            <v>0.99688970187457115</v>
          </cell>
        </row>
        <row r="41">
          <cell r="A41" t="str">
            <v>HVAC</v>
          </cell>
          <cell r="B41" t="str">
            <v>Commercial EM-Retro</v>
          </cell>
          <cell r="C41" t="str">
            <v>Retro12Med</v>
          </cell>
          <cell r="D41">
            <v>0.10937459468255628</v>
          </cell>
          <cell r="E41">
            <v>0.10937459468255628</v>
          </cell>
          <cell r="F41">
            <v>0.10937459468255628</v>
          </cell>
          <cell r="G41">
            <v>0.10937459468255628</v>
          </cell>
          <cell r="H41">
            <v>0.10937459468255628</v>
          </cell>
          <cell r="I41">
            <v>9.8437135214300656E-2</v>
          </cell>
          <cell r="J41">
            <v>7.874970817144053E-2</v>
          </cell>
          <cell r="K41">
            <v>6.2999766537152418E-2</v>
          </cell>
          <cell r="L41">
            <v>5.0399813229721938E-2</v>
          </cell>
          <cell r="M41">
            <v>4.0319850583777551E-2</v>
          </cell>
          <cell r="N41">
            <v>3.225588046702204E-2</v>
          </cell>
          <cell r="O41">
            <v>2.5804704373617631E-2</v>
          </cell>
          <cell r="P41">
            <v>2.0643763498894106E-2</v>
          </cell>
          <cell r="Q41">
            <v>1.6515010799115284E-2</v>
          </cell>
          <cell r="R41">
            <v>1.3212008639292228E-2</v>
          </cell>
          <cell r="S41">
            <v>1.0569606911433781E-2</v>
          </cell>
          <cell r="T41">
            <v>7.2092823794611682E-5</v>
          </cell>
          <cell r="U41">
            <v>2.5747437069512102E-5</v>
          </cell>
          <cell r="V41">
            <v>8.7775353646568632E-6</v>
          </cell>
          <cell r="W41">
            <v>2.8622397928446119E-6</v>
          </cell>
        </row>
        <row r="42">
          <cell r="A42" t="str">
            <v>HVAC</v>
          </cell>
          <cell r="B42" t="str">
            <v>Evaporative Assist Cooling-New</v>
          </cell>
          <cell r="C42" t="str">
            <v>LO1Slow</v>
          </cell>
          <cell r="D42">
            <v>2.5643970768378654E-3</v>
          </cell>
          <cell r="E42">
            <v>7.6904586297764643E-3</v>
          </cell>
          <cell r="F42">
            <v>1.6792013047419844E-2</v>
          </cell>
          <cell r="G42">
            <v>3.15969387774655E-2</v>
          </cell>
          <cell r="H42">
            <v>5.406874819795171E-2</v>
          </cell>
          <cell r="I42">
            <v>8.6253181011834101E-2</v>
          </cell>
          <cell r="J42">
            <v>0.1300328481838382</v>
          </cell>
          <cell r="K42">
            <v>0.18678710893858319</v>
          </cell>
          <cell r="L42">
            <v>0.2569823480072907</v>
          </cell>
          <cell r="M42">
            <v>0.33975920985004748</v>
          </cell>
          <cell r="N42">
            <v>0.43262946935754232</v>
          </cell>
          <cell r="O42">
            <v>0.53142594003645804</v>
          </cell>
          <cell r="P42">
            <v>0.63063487292644704</v>
          </cell>
          <cell r="Q42">
            <v>0.7241560234206913</v>
          </cell>
          <cell r="R42">
            <v>0.80638203131755359</v>
          </cell>
          <cell r="S42">
            <v>0.87331559734491926</v>
          </cell>
          <cell r="T42">
            <v>0.92334516248836807</v>
          </cell>
          <cell r="U42">
            <v>0.95737002770730018</v>
          </cell>
          <cell r="V42">
            <v>0.97821608704807483</v>
          </cell>
          <cell r="W42">
            <v>0.98821608704807484</v>
          </cell>
        </row>
        <row r="43">
          <cell r="A43" t="str">
            <v>HVAC</v>
          </cell>
          <cell r="B43" t="str">
            <v>Evaporative Assist Cooling-NR</v>
          </cell>
          <cell r="C43" t="str">
            <v>LO1Slow</v>
          </cell>
          <cell r="D43">
            <v>2.5643970768378654E-3</v>
          </cell>
          <cell r="E43">
            <v>7.6904586297764643E-3</v>
          </cell>
          <cell r="F43">
            <v>1.6792013047419844E-2</v>
          </cell>
          <cell r="G43">
            <v>3.15969387774655E-2</v>
          </cell>
          <cell r="H43">
            <v>5.406874819795171E-2</v>
          </cell>
          <cell r="I43">
            <v>8.6253181011834101E-2</v>
          </cell>
          <cell r="J43">
            <v>0.1300328481838382</v>
          </cell>
          <cell r="K43">
            <v>0.18678710893858319</v>
          </cell>
          <cell r="L43">
            <v>0.2569823480072907</v>
          </cell>
          <cell r="M43">
            <v>0.33975920985004748</v>
          </cell>
          <cell r="N43">
            <v>0.43262946935754232</v>
          </cell>
          <cell r="O43">
            <v>0.53142594003645804</v>
          </cell>
          <cell r="P43">
            <v>0.63063487292644704</v>
          </cell>
          <cell r="Q43">
            <v>0.7241560234206913</v>
          </cell>
          <cell r="R43">
            <v>0.80638203131755359</v>
          </cell>
          <cell r="S43">
            <v>0.87331559734491926</v>
          </cell>
          <cell r="T43">
            <v>0.92334516248836807</v>
          </cell>
          <cell r="U43">
            <v>0.95737002770730018</v>
          </cell>
          <cell r="V43">
            <v>0.97821608704807483</v>
          </cell>
          <cell r="W43">
            <v>0.98821608704807484</v>
          </cell>
        </row>
        <row r="44">
          <cell r="A44" t="str">
            <v>HVAC</v>
          </cell>
          <cell r="B44" t="str">
            <v>Economizer-Retro</v>
          </cell>
          <cell r="C44" t="str">
            <v>Retro12Med</v>
          </cell>
          <cell r="D44">
            <v>0.10937459468255628</v>
          </cell>
          <cell r="E44">
            <v>0.10937459468255628</v>
          </cell>
          <cell r="F44">
            <v>0.10937459468255628</v>
          </cell>
          <cell r="G44">
            <v>0.10937459468255628</v>
          </cell>
          <cell r="H44">
            <v>0.10937459468255628</v>
          </cell>
          <cell r="I44">
            <v>9.8437135214300656E-2</v>
          </cell>
          <cell r="J44">
            <v>7.874970817144053E-2</v>
          </cell>
          <cell r="K44">
            <v>6.2999766537152418E-2</v>
          </cell>
          <cell r="L44">
            <v>5.0399813229721938E-2</v>
          </cell>
          <cell r="M44">
            <v>4.0319850583777551E-2</v>
          </cell>
          <cell r="N44">
            <v>3.225588046702204E-2</v>
          </cell>
          <cell r="O44">
            <v>2.5804704373617631E-2</v>
          </cell>
          <cell r="P44">
            <v>2.0643763498894106E-2</v>
          </cell>
          <cell r="Q44">
            <v>1.6515010799115284E-2</v>
          </cell>
          <cell r="R44">
            <v>1.3212008639292228E-2</v>
          </cell>
          <cell r="S44">
            <v>1.0569606911433781E-2</v>
          </cell>
          <cell r="T44">
            <v>7.2092823794611682E-5</v>
          </cell>
          <cell r="U44">
            <v>2.5747437069512102E-5</v>
          </cell>
          <cell r="V44">
            <v>8.7775353646568632E-6</v>
          </cell>
          <cell r="W44">
            <v>2.8622397928446119E-6</v>
          </cell>
        </row>
        <row r="45">
          <cell r="A45" t="str">
            <v>HVAC</v>
          </cell>
          <cell r="B45" t="str">
            <v>Demand Control Ventilation-New</v>
          </cell>
          <cell r="C45" t="str">
            <v>LOEven20</v>
          </cell>
          <cell r="D45">
            <v>0.05</v>
          </cell>
          <cell r="E45">
            <v>0.1</v>
          </cell>
          <cell r="F45">
            <v>0.15000000000000002</v>
          </cell>
          <cell r="G45">
            <v>0.2</v>
          </cell>
          <cell r="H45">
            <v>0.25</v>
          </cell>
          <cell r="I45">
            <v>0.3</v>
          </cell>
          <cell r="J45">
            <v>0.35</v>
          </cell>
          <cell r="K45">
            <v>0.39999999999999997</v>
          </cell>
          <cell r="L45">
            <v>0.44999999999999996</v>
          </cell>
          <cell r="M45">
            <v>0.49999999999999994</v>
          </cell>
          <cell r="N45">
            <v>0.54999999999999993</v>
          </cell>
          <cell r="O45">
            <v>0.6</v>
          </cell>
          <cell r="P45">
            <v>0.65</v>
          </cell>
          <cell r="Q45">
            <v>0.70000000000000007</v>
          </cell>
          <cell r="R45">
            <v>0.75000000000000011</v>
          </cell>
          <cell r="S45">
            <v>0.80000000000000016</v>
          </cell>
          <cell r="T45">
            <v>0.8500000000000002</v>
          </cell>
          <cell r="U45">
            <v>0.90000000000000024</v>
          </cell>
          <cell r="V45">
            <v>0.95000000000000029</v>
          </cell>
          <cell r="W45">
            <v>1.0000000000000002</v>
          </cell>
        </row>
        <row r="46">
          <cell r="A46" t="str">
            <v>HVAC</v>
          </cell>
          <cell r="B46" t="str">
            <v>Demand Control Ventilation-NR</v>
          </cell>
          <cell r="C46" t="str">
            <v>LOEven20</v>
          </cell>
          <cell r="D46">
            <v>0.05</v>
          </cell>
          <cell r="E46">
            <v>0.1</v>
          </cell>
          <cell r="F46">
            <v>0.15000000000000002</v>
          </cell>
          <cell r="G46">
            <v>0.2</v>
          </cell>
          <cell r="H46">
            <v>0.25</v>
          </cell>
          <cell r="I46">
            <v>0.3</v>
          </cell>
          <cell r="J46">
            <v>0.35</v>
          </cell>
          <cell r="K46">
            <v>0.39999999999999997</v>
          </cell>
          <cell r="L46">
            <v>0.44999999999999996</v>
          </cell>
          <cell r="M46">
            <v>0.49999999999999994</v>
          </cell>
          <cell r="N46">
            <v>0.54999999999999993</v>
          </cell>
          <cell r="O46">
            <v>0.6</v>
          </cell>
          <cell r="P46">
            <v>0.65</v>
          </cell>
          <cell r="Q46">
            <v>0.70000000000000007</v>
          </cell>
          <cell r="R46">
            <v>0.75000000000000011</v>
          </cell>
          <cell r="S46">
            <v>0.80000000000000016</v>
          </cell>
          <cell r="T46">
            <v>0.8500000000000002</v>
          </cell>
          <cell r="U46">
            <v>0.90000000000000024</v>
          </cell>
          <cell r="V46">
            <v>0.95000000000000029</v>
          </cell>
          <cell r="W46">
            <v>1.0000000000000002</v>
          </cell>
        </row>
        <row r="47">
          <cell r="A47" t="str">
            <v>HVAC</v>
          </cell>
          <cell r="B47" t="str">
            <v>Demand Control Ventilation-Retro</v>
          </cell>
          <cell r="C47" t="str">
            <v>Retro12Med</v>
          </cell>
          <cell r="D47">
            <v>0.10937459468255628</v>
          </cell>
          <cell r="E47">
            <v>0.10937459468255628</v>
          </cell>
          <cell r="F47">
            <v>0.10937459468255628</v>
          </cell>
          <cell r="G47">
            <v>0.10937459468255628</v>
          </cell>
          <cell r="H47">
            <v>0.10937459468255628</v>
          </cell>
          <cell r="I47">
            <v>9.8437135214300656E-2</v>
          </cell>
          <cell r="J47">
            <v>7.874970817144053E-2</v>
          </cell>
          <cell r="K47">
            <v>6.2999766537152418E-2</v>
          </cell>
          <cell r="L47">
            <v>5.0399813229721938E-2</v>
          </cell>
          <cell r="M47">
            <v>4.0319850583777551E-2</v>
          </cell>
          <cell r="N47">
            <v>3.225588046702204E-2</v>
          </cell>
          <cell r="O47">
            <v>2.5804704373617631E-2</v>
          </cell>
          <cell r="P47">
            <v>2.0643763498894106E-2</v>
          </cell>
          <cell r="Q47">
            <v>1.6515010799115284E-2</v>
          </cell>
          <cell r="R47">
            <v>1.3212008639292228E-2</v>
          </cell>
          <cell r="S47">
            <v>1.0569606911433781E-2</v>
          </cell>
          <cell r="T47">
            <v>7.2092823794611682E-5</v>
          </cell>
          <cell r="U47">
            <v>2.5747437069512102E-5</v>
          </cell>
          <cell r="V47">
            <v>8.7775353646568632E-6</v>
          </cell>
          <cell r="W47">
            <v>2.8622397928446119E-6</v>
          </cell>
        </row>
        <row r="48">
          <cell r="A48" t="str">
            <v>HVAC</v>
          </cell>
          <cell r="B48" t="str">
            <v>Premium Fume Hood-NR</v>
          </cell>
          <cell r="C48" t="str">
            <v>LOEven20</v>
          </cell>
          <cell r="D48">
            <v>0.05</v>
          </cell>
          <cell r="E48">
            <v>0.1</v>
          </cell>
          <cell r="F48">
            <v>0.15000000000000002</v>
          </cell>
          <cell r="G48">
            <v>0.2</v>
          </cell>
          <cell r="H48">
            <v>0.25</v>
          </cell>
          <cell r="I48">
            <v>0.3</v>
          </cell>
          <cell r="J48">
            <v>0.35</v>
          </cell>
          <cell r="K48">
            <v>0.39999999999999997</v>
          </cell>
          <cell r="L48">
            <v>0.44999999999999996</v>
          </cell>
          <cell r="M48">
            <v>0.49999999999999994</v>
          </cell>
          <cell r="N48">
            <v>0.54999999999999993</v>
          </cell>
          <cell r="O48">
            <v>0.6</v>
          </cell>
          <cell r="P48">
            <v>0.65</v>
          </cell>
          <cell r="Q48">
            <v>0.70000000000000007</v>
          </cell>
          <cell r="R48">
            <v>0.75000000000000011</v>
          </cell>
          <cell r="S48">
            <v>0.80000000000000016</v>
          </cell>
          <cell r="T48">
            <v>0.8500000000000002</v>
          </cell>
          <cell r="U48">
            <v>0.90000000000000024</v>
          </cell>
          <cell r="V48">
            <v>0.95000000000000029</v>
          </cell>
          <cell r="W48">
            <v>1.0000000000000002</v>
          </cell>
        </row>
        <row r="49">
          <cell r="A49" t="str">
            <v>HVAC</v>
          </cell>
          <cell r="B49" t="str">
            <v>DCV Restaurant Hood-Retro</v>
          </cell>
          <cell r="C49" t="str">
            <v>Retro20Fast</v>
          </cell>
          <cell r="D49">
            <v>0.22119921692859512</v>
          </cell>
          <cell r="E49">
            <v>0.15504311102289431</v>
          </cell>
          <cell r="F49">
            <v>0.10733128557729499</v>
          </cell>
          <cell r="G49">
            <v>8.3589689255657879E-2</v>
          </cell>
          <cell r="H49">
            <v>7.3237179880126971E-2</v>
          </cell>
          <cell r="I49">
            <v>6.3374636711760357E-2</v>
          </cell>
          <cell r="J49">
            <v>5.4291838367783084E-2</v>
          </cell>
          <cell r="K49">
            <v>4.612639225659896E-2</v>
          </cell>
          <cell r="L49">
            <v>3.8916876277172864E-2</v>
          </cell>
          <cell r="M49">
            <v>3.2639916313151704E-2</v>
          </cell>
          <cell r="N49">
            <v>2.7235706125786907E-2</v>
          </cell>
          <cell r="O49">
            <v>2.1211189258265428E-2</v>
          </cell>
          <cell r="P49">
            <v>1.6519290804212883E-2</v>
          </cell>
          <cell r="Q49">
            <v>1.2865236614105324E-2</v>
          </cell>
          <cell r="R49">
            <v>1.0019456349464106E-2</v>
          </cell>
          <cell r="S49">
            <v>7.8031604509122832E-3</v>
          </cell>
          <cell r="T49">
            <v>6.077107469602494E-3</v>
          </cell>
          <cell r="U49">
            <v>4.7328560561354371E-3</v>
          </cell>
          <cell r="V49">
            <v>3.6859520026825132E-3</v>
          </cell>
          <cell r="W49">
            <v>2.8706223060526725E-3</v>
          </cell>
        </row>
        <row r="50">
          <cell r="A50" t="str">
            <v>HVAC</v>
          </cell>
          <cell r="B50" t="str">
            <v>DCV Parking Garage-Retro</v>
          </cell>
          <cell r="C50" t="str">
            <v>Retro12Med</v>
          </cell>
          <cell r="D50">
            <v>0.10937459468255628</v>
          </cell>
          <cell r="E50">
            <v>0.10937459468255628</v>
          </cell>
          <cell r="F50">
            <v>0.10937459468255628</v>
          </cell>
          <cell r="G50">
            <v>0.10937459468255628</v>
          </cell>
          <cell r="H50">
            <v>0.10937459468255628</v>
          </cell>
          <cell r="I50">
            <v>9.8437135214300656E-2</v>
          </cell>
          <cell r="J50">
            <v>7.874970817144053E-2</v>
          </cell>
          <cell r="K50">
            <v>6.2999766537152418E-2</v>
          </cell>
          <cell r="L50">
            <v>5.0399813229721938E-2</v>
          </cell>
          <cell r="M50">
            <v>4.0319850583777551E-2</v>
          </cell>
          <cell r="N50">
            <v>3.225588046702204E-2</v>
          </cell>
          <cell r="O50">
            <v>2.5804704373617631E-2</v>
          </cell>
          <cell r="P50">
            <v>2.0643763498894106E-2</v>
          </cell>
          <cell r="Q50">
            <v>1.6515010799115284E-2</v>
          </cell>
          <cell r="R50">
            <v>1.3212008639292228E-2</v>
          </cell>
          <cell r="S50">
            <v>1.0569606911433781E-2</v>
          </cell>
          <cell r="T50">
            <v>7.2092823794611682E-5</v>
          </cell>
          <cell r="U50">
            <v>2.5747437069512102E-5</v>
          </cell>
          <cell r="V50">
            <v>8.7775353646568632E-6</v>
          </cell>
          <cell r="W50">
            <v>2.8622397928446119E-6</v>
          </cell>
        </row>
        <row r="51">
          <cell r="A51" t="str">
            <v>HVAC</v>
          </cell>
          <cell r="B51" t="str">
            <v>Weatherization - School-Retro</v>
          </cell>
          <cell r="C51" t="str">
            <v>RetroEven20</v>
          </cell>
          <cell r="D51">
            <v>0.05</v>
          </cell>
          <cell r="E51">
            <v>0.05</v>
          </cell>
          <cell r="F51">
            <v>0.05</v>
          </cell>
          <cell r="G51">
            <v>0.05</v>
          </cell>
          <cell r="H51">
            <v>0.05</v>
          </cell>
          <cell r="I51">
            <v>0.05</v>
          </cell>
          <cell r="J51">
            <v>0.05</v>
          </cell>
          <cell r="K51">
            <v>0.05</v>
          </cell>
          <cell r="L51">
            <v>0.05</v>
          </cell>
          <cell r="M51">
            <v>0.05</v>
          </cell>
          <cell r="N51">
            <v>0.05</v>
          </cell>
          <cell r="O51">
            <v>0.05</v>
          </cell>
          <cell r="P51">
            <v>0.05</v>
          </cell>
          <cell r="Q51">
            <v>0.05</v>
          </cell>
          <cell r="R51">
            <v>0.05</v>
          </cell>
          <cell r="S51">
            <v>0.05</v>
          </cell>
          <cell r="T51">
            <v>0.05</v>
          </cell>
          <cell r="U51">
            <v>0.05</v>
          </cell>
          <cell r="V51">
            <v>0.05</v>
          </cell>
          <cell r="W51">
            <v>0.05</v>
          </cell>
        </row>
        <row r="52">
          <cell r="A52" t="str">
            <v>HVAC</v>
          </cell>
          <cell r="B52" t="str">
            <v>Energy Recovery Ventilator-NR</v>
          </cell>
          <cell r="C52" t="str">
            <v>LO5Med</v>
          </cell>
          <cell r="D52">
            <v>4.2999999999999997E-2</v>
          </cell>
          <cell r="E52">
            <v>9.5797142280278316E-2</v>
          </cell>
          <cell r="F52">
            <v>0.16040539374775648</v>
          </cell>
          <cell r="G52">
            <v>0.23540539374775649</v>
          </cell>
          <cell r="H52">
            <v>0.32095239121809005</v>
          </cell>
          <cell r="I52">
            <v>0.42096711425629652</v>
          </cell>
          <cell r="J52">
            <v>0.53068481860864725</v>
          </cell>
          <cell r="K52">
            <v>0.642769203728351</v>
          </cell>
          <cell r="L52">
            <v>0.74839528535557953</v>
          </cell>
          <cell r="M52">
            <v>0.83918984935345187</v>
          </cell>
          <cell r="N52">
            <v>0.90945051634530116</v>
          </cell>
          <cell r="O52">
            <v>0.9576688767502457</v>
          </cell>
          <cell r="P52">
            <v>0.9865231113648858</v>
          </cell>
          <cell r="Q52">
            <v>1.0012970762896924</v>
          </cell>
          <cell r="R52">
            <v>1.0076356106578106</v>
          </cell>
          <cell r="S52">
            <v>1.0098624683774413</v>
          </cell>
          <cell r="T52">
            <v>1.0104871783970797</v>
          </cell>
          <cell r="U52">
            <v>1.010623336815976</v>
          </cell>
          <cell r="V52">
            <v>1.0106457174525985</v>
          </cell>
          <cell r="W52">
            <v>1.0106484038909742</v>
          </cell>
        </row>
        <row r="53">
          <cell r="A53" t="str">
            <v>HVAC</v>
          </cell>
          <cell r="B53" t="str">
            <v>AC Heat Recovery for Water Heating-NR</v>
          </cell>
          <cell r="C53" t="str">
            <v>LO5Med</v>
          </cell>
          <cell r="D53">
            <v>4.2999999999999997E-2</v>
          </cell>
          <cell r="E53">
            <v>9.5797142280278316E-2</v>
          </cell>
          <cell r="F53">
            <v>0.16040539374775648</v>
          </cell>
          <cell r="G53">
            <v>0.23540539374775649</v>
          </cell>
          <cell r="H53">
            <v>0.32095239121809005</v>
          </cell>
          <cell r="I53">
            <v>0.42096711425629652</v>
          </cell>
          <cell r="J53">
            <v>0.53068481860864725</v>
          </cell>
          <cell r="K53">
            <v>0.642769203728351</v>
          </cell>
          <cell r="L53">
            <v>0.74839528535557953</v>
          </cell>
          <cell r="M53">
            <v>0.83918984935345187</v>
          </cell>
          <cell r="N53">
            <v>0.90945051634530116</v>
          </cell>
          <cell r="O53">
            <v>0.9576688767502457</v>
          </cell>
          <cell r="P53">
            <v>0.9865231113648858</v>
          </cell>
          <cell r="Q53">
            <v>1.0012970762896924</v>
          </cell>
          <cell r="R53">
            <v>1.0076356106578106</v>
          </cell>
          <cell r="S53">
            <v>1.0098624683774413</v>
          </cell>
          <cell r="T53">
            <v>1.0104871783970797</v>
          </cell>
          <cell r="U53">
            <v>1.010623336815976</v>
          </cell>
          <cell r="V53">
            <v>1.0106457174525985</v>
          </cell>
          <cell r="W53">
            <v>1.0106484038909742</v>
          </cell>
        </row>
        <row r="54">
          <cell r="A54" t="str">
            <v>HVAC</v>
          </cell>
          <cell r="B54" t="str">
            <v>Room Occupancy Sensors in Lodging-Retro</v>
          </cell>
          <cell r="C54" t="str">
            <v>LO5Med</v>
          </cell>
          <cell r="D54">
            <v>4.2999999999999997E-2</v>
          </cell>
          <cell r="E54">
            <v>9.5797142280278316E-2</v>
          </cell>
          <cell r="F54">
            <v>0.16040539374775648</v>
          </cell>
          <cell r="G54">
            <v>0.23540539374775649</v>
          </cell>
          <cell r="H54">
            <v>0.32095239121809005</v>
          </cell>
          <cell r="I54">
            <v>0.42096711425629652</v>
          </cell>
          <cell r="J54">
            <v>0.53068481860864725</v>
          </cell>
          <cell r="K54">
            <v>0.642769203728351</v>
          </cell>
          <cell r="L54">
            <v>0.74839528535557953</v>
          </cell>
          <cell r="M54">
            <v>0.83918984935345187</v>
          </cell>
          <cell r="N54">
            <v>0.90945051634530116</v>
          </cell>
          <cell r="O54">
            <v>0.9576688767502457</v>
          </cell>
          <cell r="P54">
            <v>0.9865231113648858</v>
          </cell>
          <cell r="Q54">
            <v>1.0012970762896924</v>
          </cell>
          <cell r="R54">
            <v>1.0076356106578106</v>
          </cell>
          <cell r="S54">
            <v>1.0098624683774413</v>
          </cell>
          <cell r="T54">
            <v>1.0104871783970797</v>
          </cell>
          <cell r="U54">
            <v>1.010623336815976</v>
          </cell>
          <cell r="V54">
            <v>1.0106457174525985</v>
          </cell>
          <cell r="W54">
            <v>1.0106484038909742</v>
          </cell>
        </row>
        <row r="55">
          <cell r="A55" t="str">
            <v>HVAC</v>
          </cell>
          <cell r="B55" t="str">
            <v>Chiller - chilled water retrofit-Retro</v>
          </cell>
          <cell r="C55" t="str">
            <v>Retro12Med</v>
          </cell>
          <cell r="D55">
            <v>0.10937459468255628</v>
          </cell>
          <cell r="E55">
            <v>0.10937459468255628</v>
          </cell>
          <cell r="F55">
            <v>0.10937459468255628</v>
          </cell>
          <cell r="G55">
            <v>0.10937459468255628</v>
          </cell>
          <cell r="H55">
            <v>0.10937459468255628</v>
          </cell>
          <cell r="I55">
            <v>9.8437135214300656E-2</v>
          </cell>
          <cell r="J55">
            <v>7.874970817144053E-2</v>
          </cell>
          <cell r="K55">
            <v>6.2999766537152418E-2</v>
          </cell>
          <cell r="L55">
            <v>5.0399813229721938E-2</v>
          </cell>
          <cell r="M55">
            <v>4.0319850583777551E-2</v>
          </cell>
          <cell r="N55">
            <v>3.225588046702204E-2</v>
          </cell>
          <cell r="O55">
            <v>2.5804704373617631E-2</v>
          </cell>
          <cell r="P55">
            <v>2.0643763498894106E-2</v>
          </cell>
          <cell r="Q55">
            <v>1.6515010799115284E-2</v>
          </cell>
          <cell r="R55">
            <v>1.3212008639292228E-2</v>
          </cell>
          <cell r="S55">
            <v>1.0569606911433781E-2</v>
          </cell>
          <cell r="T55">
            <v>7.2092823794611682E-5</v>
          </cell>
          <cell r="U55">
            <v>2.5747437069512102E-5</v>
          </cell>
          <cell r="V55">
            <v>8.7775353646568632E-6</v>
          </cell>
          <cell r="W55">
            <v>2.8622397928446119E-6</v>
          </cell>
        </row>
        <row r="56">
          <cell r="A56" t="str">
            <v>HVAC</v>
          </cell>
          <cell r="B56" t="str">
            <v>Chiller - equip retrofits-Retro</v>
          </cell>
          <cell r="C56" t="str">
            <v>Retro12Med</v>
          </cell>
          <cell r="D56">
            <v>0.10937459468255628</v>
          </cell>
          <cell r="E56">
            <v>0.10937459468255628</v>
          </cell>
          <cell r="F56">
            <v>0.10937459468255628</v>
          </cell>
          <cell r="G56">
            <v>0.10937459468255628</v>
          </cell>
          <cell r="H56">
            <v>0.10937459468255628</v>
          </cell>
          <cell r="I56">
            <v>9.8437135214300656E-2</v>
          </cell>
          <cell r="J56">
            <v>7.874970817144053E-2</v>
          </cell>
          <cell r="K56">
            <v>6.2999766537152418E-2</v>
          </cell>
          <cell r="L56">
            <v>5.0399813229721938E-2</v>
          </cell>
          <cell r="M56">
            <v>4.0319850583777551E-2</v>
          </cell>
          <cell r="N56">
            <v>3.225588046702204E-2</v>
          </cell>
          <cell r="O56">
            <v>2.5804704373617631E-2</v>
          </cell>
          <cell r="P56">
            <v>2.0643763498894106E-2</v>
          </cell>
          <cell r="Q56">
            <v>1.6515010799115284E-2</v>
          </cell>
          <cell r="R56">
            <v>1.3212008639292228E-2</v>
          </cell>
          <cell r="S56">
            <v>1.0569606911433781E-2</v>
          </cell>
          <cell r="T56">
            <v>7.2092823794611682E-5</v>
          </cell>
          <cell r="U56">
            <v>2.5747437069512102E-5</v>
          </cell>
          <cell r="V56">
            <v>8.7775353646568632E-6</v>
          </cell>
          <cell r="W56">
            <v>2.8622397928446119E-6</v>
          </cell>
        </row>
        <row r="57">
          <cell r="A57" t="str">
            <v>HVAC</v>
          </cell>
          <cell r="B57" t="str">
            <v>Pool Blankets-Retro</v>
          </cell>
          <cell r="C57" t="str">
            <v>Retro20Fast</v>
          </cell>
          <cell r="D57">
            <v>0.22119921692859512</v>
          </cell>
          <cell r="E57">
            <v>0.15504311102289431</v>
          </cell>
          <cell r="F57">
            <v>0.10733128557729499</v>
          </cell>
          <cell r="G57">
            <v>8.3589689255657879E-2</v>
          </cell>
          <cell r="H57">
            <v>7.3237179880126971E-2</v>
          </cell>
          <cell r="I57">
            <v>6.3374636711760357E-2</v>
          </cell>
          <cell r="J57">
            <v>5.4291838367783084E-2</v>
          </cell>
          <cell r="K57">
            <v>4.612639225659896E-2</v>
          </cell>
          <cell r="L57">
            <v>3.8916876277172864E-2</v>
          </cell>
          <cell r="M57">
            <v>3.2639916313151704E-2</v>
          </cell>
          <cell r="N57">
            <v>2.7235706125786907E-2</v>
          </cell>
          <cell r="O57">
            <v>2.1211189258265428E-2</v>
          </cell>
          <cell r="P57">
            <v>1.6519290804212883E-2</v>
          </cell>
          <cell r="Q57">
            <v>1.2865236614105324E-2</v>
          </cell>
          <cell r="R57">
            <v>1.0019456349464106E-2</v>
          </cell>
          <cell r="S57">
            <v>7.8031604509122832E-3</v>
          </cell>
          <cell r="T57">
            <v>6.077107469602494E-3</v>
          </cell>
          <cell r="U57">
            <v>4.7328560561354371E-3</v>
          </cell>
          <cell r="V57">
            <v>3.6859520026825132E-3</v>
          </cell>
          <cell r="W57">
            <v>2.8706223060526725E-3</v>
          </cell>
        </row>
        <row r="58">
          <cell r="A58" t="str">
            <v>HVAC</v>
          </cell>
          <cell r="B58" t="str">
            <v>Web-Enabled Thermostats-Retro</v>
          </cell>
          <cell r="C58" t="str">
            <v>Retro20Fast</v>
          </cell>
          <cell r="D58">
            <v>0.22119921692859512</v>
          </cell>
          <cell r="E58">
            <v>0.15504311102289431</v>
          </cell>
          <cell r="F58">
            <v>0.10733128557729499</v>
          </cell>
          <cell r="G58">
            <v>8.3589689255657879E-2</v>
          </cell>
          <cell r="H58">
            <v>7.3237179880126971E-2</v>
          </cell>
          <cell r="I58">
            <v>6.3374636711760357E-2</v>
          </cell>
          <cell r="J58">
            <v>5.4291838367783084E-2</v>
          </cell>
          <cell r="K58">
            <v>4.612639225659896E-2</v>
          </cell>
          <cell r="L58">
            <v>3.8916876277172864E-2</v>
          </cell>
          <cell r="M58">
            <v>3.2639916313151704E-2</v>
          </cell>
          <cell r="N58">
            <v>2.7235706125786907E-2</v>
          </cell>
          <cell r="O58">
            <v>2.1211189258265428E-2</v>
          </cell>
          <cell r="P58">
            <v>1.6519290804212883E-2</v>
          </cell>
          <cell r="Q58">
            <v>1.2865236614105324E-2</v>
          </cell>
          <cell r="R58">
            <v>1.0019456349464106E-2</v>
          </cell>
          <cell r="S58">
            <v>7.8031604509122832E-3</v>
          </cell>
          <cell r="T58">
            <v>6.077107469602494E-3</v>
          </cell>
          <cell r="U58">
            <v>4.7328560561354371E-3</v>
          </cell>
          <cell r="V58">
            <v>3.6859520026825132E-3</v>
          </cell>
          <cell r="W58">
            <v>2.8706223060526725E-3</v>
          </cell>
        </row>
        <row r="59">
          <cell r="A59" t="str">
            <v>HVAC</v>
          </cell>
          <cell r="B59" t="str">
            <v>Garage CO2 ventilation-Retro</v>
          </cell>
          <cell r="C59" t="str">
            <v>Retro20Fast</v>
          </cell>
          <cell r="D59">
            <v>0.22119921692859512</v>
          </cell>
          <cell r="E59">
            <v>0.15504311102289431</v>
          </cell>
          <cell r="F59">
            <v>0.10733128557729499</v>
          </cell>
          <cell r="G59">
            <v>8.3589689255657879E-2</v>
          </cell>
          <cell r="H59">
            <v>7.3237179880126971E-2</v>
          </cell>
          <cell r="I59">
            <v>6.3374636711760357E-2</v>
          </cell>
          <cell r="J59">
            <v>5.4291838367783084E-2</v>
          </cell>
          <cell r="K59">
            <v>4.612639225659896E-2</v>
          </cell>
          <cell r="L59">
            <v>3.8916876277172864E-2</v>
          </cell>
          <cell r="M59">
            <v>3.2639916313151704E-2</v>
          </cell>
          <cell r="N59">
            <v>2.7235706125786907E-2</v>
          </cell>
          <cell r="O59">
            <v>2.1211189258265428E-2</v>
          </cell>
          <cell r="P59">
            <v>1.6519290804212883E-2</v>
          </cell>
          <cell r="Q59">
            <v>1.2865236614105324E-2</v>
          </cell>
          <cell r="R59">
            <v>1.0019456349464106E-2</v>
          </cell>
          <cell r="S59">
            <v>7.8031604509122832E-3</v>
          </cell>
          <cell r="T59">
            <v>6.077107469602494E-3</v>
          </cell>
          <cell r="U59">
            <v>4.7328560561354371E-3</v>
          </cell>
          <cell r="V59">
            <v>3.6859520026825132E-3</v>
          </cell>
          <cell r="W59">
            <v>2.8706223060526725E-3</v>
          </cell>
        </row>
        <row r="60">
          <cell r="A60" t="str">
            <v>HVAC</v>
          </cell>
          <cell r="B60" t="str">
            <v>Circ Pump ECM and drive-Retro</v>
          </cell>
          <cell r="C60" t="str">
            <v>Retro20Fast</v>
          </cell>
          <cell r="D60">
            <v>0.22119921692859512</v>
          </cell>
          <cell r="E60">
            <v>0.15504311102289431</v>
          </cell>
          <cell r="F60">
            <v>0.10733128557729499</v>
          </cell>
          <cell r="G60">
            <v>8.3589689255657879E-2</v>
          </cell>
          <cell r="H60">
            <v>7.3237179880126971E-2</v>
          </cell>
          <cell r="I60">
            <v>6.3374636711760357E-2</v>
          </cell>
          <cell r="J60">
            <v>5.4291838367783084E-2</v>
          </cell>
          <cell r="K60">
            <v>4.612639225659896E-2</v>
          </cell>
          <cell r="L60">
            <v>3.8916876277172864E-2</v>
          </cell>
          <cell r="M60">
            <v>3.2639916313151704E-2</v>
          </cell>
          <cell r="N60">
            <v>2.7235706125786907E-2</v>
          </cell>
          <cell r="O60">
            <v>2.1211189258265428E-2</v>
          </cell>
          <cell r="P60">
            <v>1.6519290804212883E-2</v>
          </cell>
          <cell r="Q60">
            <v>1.2865236614105324E-2</v>
          </cell>
          <cell r="R60">
            <v>1.0019456349464106E-2</v>
          </cell>
          <cell r="S60">
            <v>7.8031604509122832E-3</v>
          </cell>
          <cell r="T60">
            <v>6.077107469602494E-3</v>
          </cell>
          <cell r="U60">
            <v>4.7328560561354371E-3</v>
          </cell>
          <cell r="V60">
            <v>3.6859520026825132E-3</v>
          </cell>
          <cell r="W60">
            <v>2.8706223060526725E-3</v>
          </cell>
        </row>
        <row r="61">
          <cell r="A61" t="str">
            <v>HVAC</v>
          </cell>
          <cell r="B61" t="str">
            <v>VRF-New</v>
          </cell>
          <cell r="C61" t="str">
            <v>LO1Slow</v>
          </cell>
          <cell r="D61">
            <v>2.5643970768378654E-3</v>
          </cell>
          <cell r="E61">
            <v>7.6904586297764643E-3</v>
          </cell>
          <cell r="F61">
            <v>1.6792013047419844E-2</v>
          </cell>
          <cell r="G61">
            <v>3.15969387774655E-2</v>
          </cell>
          <cell r="H61">
            <v>5.406874819795171E-2</v>
          </cell>
          <cell r="I61">
            <v>8.6253181011834101E-2</v>
          </cell>
          <cell r="J61">
            <v>0.1300328481838382</v>
          </cell>
          <cell r="K61">
            <v>0.18678710893858319</v>
          </cell>
          <cell r="L61">
            <v>0.2569823480072907</v>
          </cell>
          <cell r="M61">
            <v>0.33975920985004748</v>
          </cell>
          <cell r="N61">
            <v>0.43262946935754232</v>
          </cell>
          <cell r="O61">
            <v>0.53142594003645804</v>
          </cell>
          <cell r="P61">
            <v>0.63063487292644704</v>
          </cell>
          <cell r="Q61">
            <v>0.7241560234206913</v>
          </cell>
          <cell r="R61">
            <v>0.80638203131755359</v>
          </cell>
          <cell r="S61">
            <v>0.87331559734491926</v>
          </cell>
          <cell r="T61">
            <v>0.92334516248836807</v>
          </cell>
          <cell r="U61">
            <v>0.95737002770730018</v>
          </cell>
          <cell r="V61">
            <v>0.97821608704807483</v>
          </cell>
          <cell r="W61">
            <v>0.98821608704807484</v>
          </cell>
        </row>
        <row r="62">
          <cell r="A62" t="str">
            <v>HVAC</v>
          </cell>
          <cell r="B62" t="str">
            <v>VRF-Retro</v>
          </cell>
          <cell r="C62" t="str">
            <v>Retro3Slow</v>
          </cell>
          <cell r="D62">
            <v>5.5320496977002724E-3</v>
          </cell>
          <cell r="E62">
            <v>8.6958686465615706E-3</v>
          </cell>
          <cell r="F62">
            <v>1.7391737293123145E-2</v>
          </cell>
          <cell r="G62">
            <v>3.0435540262965514E-2</v>
          </cell>
          <cell r="H62">
            <v>4.7344173742390784E-2</v>
          </cell>
          <cell r="I62">
            <v>6.6281843239347063E-2</v>
          </cell>
          <cell r="J62">
            <v>8.4358709577350838E-2</v>
          </cell>
          <cell r="K62">
            <v>9.8418494506909315E-2</v>
          </cell>
          <cell r="L62">
            <v>0.10598914793051767</v>
          </cell>
          <cell r="M62">
            <v>0.10598914793051767</v>
          </cell>
          <cell r="N62">
            <v>9.8923204735149928E-2</v>
          </cell>
          <cell r="O62">
            <v>8.655780414325609E-2</v>
          </cell>
          <cell r="P62">
            <v>7.1282897529740263E-2</v>
          </cell>
          <cell r="Q62">
            <v>5.5442253634242489E-2</v>
          </cell>
          <cell r="R62">
            <v>4.0852186888389319E-2</v>
          </cell>
          <cell r="S62">
            <v>2.8596530821872412E-2</v>
          </cell>
          <cell r="T62">
            <v>1.9064353881248275E-2</v>
          </cell>
          <cell r="U62">
            <v>1.2131861560794377E-2</v>
          </cell>
          <cell r="V62">
            <v>7.3846113848314854E-3</v>
          </cell>
          <cell r="W62">
            <v>4.3076899744848296E-3</v>
          </cell>
        </row>
        <row r="63">
          <cell r="A63" t="str">
            <v>HVAC</v>
          </cell>
          <cell r="B63" t="str">
            <v>Evaporator Roof Top HVAC-Retro</v>
          </cell>
          <cell r="C63" t="str">
            <v>RetroEven20</v>
          </cell>
          <cell r="D63">
            <v>0.05</v>
          </cell>
          <cell r="E63">
            <v>0.05</v>
          </cell>
          <cell r="F63">
            <v>0.05</v>
          </cell>
          <cell r="G63">
            <v>0.05</v>
          </cell>
          <cell r="H63">
            <v>0.05</v>
          </cell>
          <cell r="I63">
            <v>0.05</v>
          </cell>
          <cell r="J63">
            <v>0.05</v>
          </cell>
          <cell r="K63">
            <v>0.05</v>
          </cell>
          <cell r="L63">
            <v>0.05</v>
          </cell>
          <cell r="M63">
            <v>0.05</v>
          </cell>
          <cell r="N63">
            <v>0.05</v>
          </cell>
          <cell r="O63">
            <v>0.05</v>
          </cell>
          <cell r="P63">
            <v>0.05</v>
          </cell>
          <cell r="Q63">
            <v>0.05</v>
          </cell>
          <cell r="R63">
            <v>0.05</v>
          </cell>
          <cell r="S63">
            <v>0.05</v>
          </cell>
          <cell r="T63">
            <v>0.05</v>
          </cell>
          <cell r="U63">
            <v>0.05</v>
          </cell>
          <cell r="V63">
            <v>0.05</v>
          </cell>
          <cell r="W63">
            <v>0.05</v>
          </cell>
        </row>
        <row r="64">
          <cell r="A64" t="str">
            <v>HVAC</v>
          </cell>
          <cell r="B64" t="str">
            <v>Secondary Glazing Systems-Retro</v>
          </cell>
          <cell r="C64" t="str">
            <v>Retro1Slow</v>
          </cell>
          <cell r="D64">
            <v>2.5643970768378654E-3</v>
          </cell>
          <cell r="E64">
            <v>5.1260615529385989E-3</v>
          </cell>
          <cell r="F64">
            <v>9.1015544176433795E-3</v>
          </cell>
          <cell r="G64">
            <v>1.4804925730045659E-2</v>
          </cell>
          <cell r="H64">
            <v>2.2471809420486211E-2</v>
          </cell>
          <cell r="I64">
            <v>3.2184432813882391E-2</v>
          </cell>
          <cell r="J64">
            <v>4.3779667172004086E-2</v>
          </cell>
          <cell r="K64">
            <v>5.675426075474499E-2</v>
          </cell>
          <cell r="L64">
            <v>7.0195239068707532E-2</v>
          </cell>
          <cell r="M64">
            <v>8.2776861842756788E-2</v>
          </cell>
          <cell r="N64">
            <v>9.2870259507494834E-2</v>
          </cell>
          <cell r="O64">
            <v>9.8796470678915727E-2</v>
          </cell>
          <cell r="P64">
            <v>9.9208932889988999E-2</v>
          </cell>
          <cell r="Q64">
            <v>9.3521150494244254E-2</v>
          </cell>
          <cell r="R64">
            <v>8.2226007896862296E-2</v>
          </cell>
          <cell r="S64">
            <v>6.6933566027365665E-2</v>
          </cell>
          <cell r="T64">
            <v>5.0029565143448806E-2</v>
          </cell>
          <cell r="U64">
            <v>3.402486521893211E-2</v>
          </cell>
          <cell r="V64">
            <v>2.0846059340774659E-2</v>
          </cell>
          <cell r="W64">
            <v>0.01</v>
          </cell>
        </row>
        <row r="65">
          <cell r="A65" t="str">
            <v>Lighting</v>
          </cell>
          <cell r="B65" t="str">
            <v>LPD Package-New</v>
          </cell>
          <cell r="C65" t="str">
            <v>LO20Fast</v>
          </cell>
          <cell r="D65">
            <v>0.22119921692859512</v>
          </cell>
          <cell r="E65">
            <v>0.37624232795148943</v>
          </cell>
          <cell r="F65">
            <v>0.48357361352878442</v>
          </cell>
          <cell r="G65">
            <v>0.56716330278444227</v>
          </cell>
          <cell r="H65">
            <v>0.64040048266456928</v>
          </cell>
          <cell r="I65">
            <v>0.70377511937632964</v>
          </cell>
          <cell r="J65">
            <v>0.7580669577441127</v>
          </cell>
          <cell r="K65">
            <v>0.80419335000071168</v>
          </cell>
          <cell r="L65">
            <v>0.84311022627788457</v>
          </cell>
          <cell r="M65">
            <v>0.87575014259103623</v>
          </cell>
          <cell r="N65">
            <v>0.90298584871682319</v>
          </cell>
          <cell r="O65">
            <v>0.92419703797508856</v>
          </cell>
          <cell r="P65">
            <v>0.94071632877930145</v>
          </cell>
          <cell r="Q65">
            <v>0.95358156539340677</v>
          </cell>
          <cell r="R65">
            <v>0.96360102174287088</v>
          </cell>
          <cell r="S65">
            <v>0.97140418219378311</v>
          </cell>
          <cell r="T65">
            <v>0.97748128966338554</v>
          </cell>
          <cell r="U65">
            <v>0.98221414571952104</v>
          </cell>
          <cell r="V65">
            <v>0.98590009772220355</v>
          </cell>
          <cell r="W65">
            <v>0.98877072002825628</v>
          </cell>
        </row>
        <row r="66">
          <cell r="A66" t="str">
            <v>Lighting</v>
          </cell>
          <cell r="B66" t="str">
            <v>LPD Package-NR</v>
          </cell>
          <cell r="C66" t="str">
            <v>LO20Fast</v>
          </cell>
          <cell r="D66">
            <v>0.22119921692859512</v>
          </cell>
          <cell r="E66">
            <v>0.37624232795148943</v>
          </cell>
          <cell r="F66">
            <v>0.48357361352878442</v>
          </cell>
          <cell r="G66">
            <v>0.56716330278444227</v>
          </cell>
          <cell r="H66">
            <v>0.64040048266456928</v>
          </cell>
          <cell r="I66">
            <v>0.70377511937632964</v>
          </cell>
          <cell r="J66">
            <v>0.7580669577441127</v>
          </cell>
          <cell r="K66">
            <v>0.80419335000071168</v>
          </cell>
          <cell r="L66">
            <v>0.84311022627788457</v>
          </cell>
          <cell r="M66">
            <v>0.87575014259103623</v>
          </cell>
          <cell r="N66">
            <v>0.90298584871682319</v>
          </cell>
          <cell r="O66">
            <v>0.92419703797508856</v>
          </cell>
          <cell r="P66">
            <v>0.94071632877930145</v>
          </cell>
          <cell r="Q66">
            <v>0.95358156539340677</v>
          </cell>
          <cell r="R66">
            <v>0.96360102174287088</v>
          </cell>
          <cell r="S66">
            <v>0.97140418219378311</v>
          </cell>
          <cell r="T66">
            <v>0.97748128966338554</v>
          </cell>
          <cell r="U66">
            <v>0.98221414571952104</v>
          </cell>
          <cell r="V66">
            <v>0.98590009772220355</v>
          </cell>
          <cell r="W66">
            <v>0.98877072002825628</v>
          </cell>
        </row>
        <row r="67">
          <cell r="A67" t="str">
            <v>Lighting</v>
          </cell>
          <cell r="B67" t="str">
            <v>LPD Package-Retro</v>
          </cell>
          <cell r="C67" t="str">
            <v>Retro12Med</v>
          </cell>
          <cell r="D67">
            <v>0.10937459468255628</v>
          </cell>
          <cell r="E67">
            <v>0.10937459468255628</v>
          </cell>
          <cell r="F67">
            <v>0.10937459468255628</v>
          </cell>
          <cell r="G67">
            <v>0.10937459468255628</v>
          </cell>
          <cell r="H67">
            <v>0.10937459468255628</v>
          </cell>
          <cell r="I67">
            <v>9.8437135214300656E-2</v>
          </cell>
          <cell r="J67">
            <v>7.874970817144053E-2</v>
          </cell>
          <cell r="K67">
            <v>6.2999766537152418E-2</v>
          </cell>
          <cell r="L67">
            <v>5.0399813229721938E-2</v>
          </cell>
          <cell r="M67">
            <v>4.0319850583777551E-2</v>
          </cell>
          <cell r="N67">
            <v>3.225588046702204E-2</v>
          </cell>
          <cell r="O67">
            <v>2.5804704373617631E-2</v>
          </cell>
          <cell r="P67">
            <v>2.0643763498894106E-2</v>
          </cell>
          <cell r="Q67">
            <v>1.6515010799115284E-2</v>
          </cell>
          <cell r="R67">
            <v>1.3212008639292228E-2</v>
          </cell>
          <cell r="S67">
            <v>1.0569606911433781E-2</v>
          </cell>
          <cell r="T67">
            <v>7.2092823794611682E-5</v>
          </cell>
          <cell r="U67">
            <v>2.5747437069512102E-5</v>
          </cell>
          <cell r="V67">
            <v>8.7775353646568632E-6</v>
          </cell>
          <cell r="W67">
            <v>2.8622397928446119E-6</v>
          </cell>
        </row>
        <row r="68">
          <cell r="A68" t="str">
            <v>Lighting</v>
          </cell>
          <cell r="B68" t="str">
            <v>Top Daylighting-New</v>
          </cell>
          <cell r="C68" t="str">
            <v>LO12Med</v>
          </cell>
          <cell r="D68">
            <v>0.10937459468255628</v>
          </cell>
          <cell r="E68">
            <v>0.21874918936511256</v>
          </cell>
          <cell r="F68">
            <v>0.32812378404766884</v>
          </cell>
          <cell r="G68">
            <v>0.43749837873022512</v>
          </cell>
          <cell r="H68">
            <v>0.5468729734127814</v>
          </cell>
          <cell r="I68">
            <v>0.64531010862708205</v>
          </cell>
          <cell r="J68">
            <v>0.7240598167985226</v>
          </cell>
          <cell r="K68">
            <v>0.78705958333567505</v>
          </cell>
          <cell r="L68">
            <v>0.83745939656539703</v>
          </cell>
          <cell r="M68">
            <v>0.87777924714917455</v>
          </cell>
          <cell r="N68">
            <v>0.91003512761619654</v>
          </cell>
          <cell r="O68">
            <v>0.93583983198981413</v>
          </cell>
          <cell r="P68">
            <v>0.9564835954887082</v>
          </cell>
          <cell r="Q68">
            <v>0.97299860628782353</v>
          </cell>
          <cell r="R68">
            <v>0.9862106149271157</v>
          </cell>
          <cell r="S68">
            <v>0.99678022183854953</v>
          </cell>
          <cell r="T68">
            <v>0.99685231466234414</v>
          </cell>
          <cell r="U68">
            <v>0.99687806209941365</v>
          </cell>
          <cell r="V68">
            <v>0.99688683963477831</v>
          </cell>
          <cell r="W68">
            <v>0.99688970187457115</v>
          </cell>
        </row>
        <row r="69">
          <cell r="A69" t="str">
            <v>Lighting</v>
          </cell>
          <cell r="B69" t="str">
            <v>Perimeter Daylighting Controls Advanced-New</v>
          </cell>
          <cell r="C69" t="str">
            <v>LO5Med</v>
          </cell>
          <cell r="D69">
            <v>4.2999999999999997E-2</v>
          </cell>
          <cell r="E69">
            <v>9.5797142280278316E-2</v>
          </cell>
          <cell r="F69">
            <v>0.16040539374775648</v>
          </cell>
          <cell r="G69">
            <v>0.23540539374775649</v>
          </cell>
          <cell r="H69">
            <v>0.32095239121809005</v>
          </cell>
          <cell r="I69">
            <v>0.42096711425629652</v>
          </cell>
          <cell r="J69">
            <v>0.53068481860864725</v>
          </cell>
          <cell r="K69">
            <v>0.642769203728351</v>
          </cell>
          <cell r="L69">
            <v>0.74839528535557953</v>
          </cell>
          <cell r="M69">
            <v>0.83918984935345187</v>
          </cell>
          <cell r="N69">
            <v>0.90945051634530116</v>
          </cell>
          <cell r="O69">
            <v>0.9576688767502457</v>
          </cell>
          <cell r="P69">
            <v>0.9865231113648858</v>
          </cell>
          <cell r="Q69">
            <v>1.0012970762896924</v>
          </cell>
          <cell r="R69">
            <v>1.0076356106578106</v>
          </cell>
          <cell r="S69">
            <v>1.0098624683774413</v>
          </cell>
          <cell r="T69">
            <v>1.0104871783970797</v>
          </cell>
          <cell r="U69">
            <v>1.010623336815976</v>
          </cell>
          <cell r="V69">
            <v>1.0106457174525985</v>
          </cell>
          <cell r="W69">
            <v>1.0106484038909742</v>
          </cell>
        </row>
        <row r="70">
          <cell r="A70" t="str">
            <v>Lighting</v>
          </cell>
          <cell r="B70" t="str">
            <v>Perimeter Daylighting Controls Advanced-NR</v>
          </cell>
          <cell r="C70" t="str">
            <v>LO5Med</v>
          </cell>
          <cell r="D70">
            <v>4.2999999999999997E-2</v>
          </cell>
          <cell r="E70">
            <v>9.5797142280278316E-2</v>
          </cell>
          <cell r="F70">
            <v>0.16040539374775648</v>
          </cell>
          <cell r="G70">
            <v>0.23540539374775649</v>
          </cell>
          <cell r="H70">
            <v>0.32095239121809005</v>
          </cell>
          <cell r="I70">
            <v>0.42096711425629652</v>
          </cell>
          <cell r="J70">
            <v>0.53068481860864725</v>
          </cell>
          <cell r="K70">
            <v>0.642769203728351</v>
          </cell>
          <cell r="L70">
            <v>0.74839528535557953</v>
          </cell>
          <cell r="M70">
            <v>0.83918984935345187</v>
          </cell>
          <cell r="N70">
            <v>0.90945051634530116</v>
          </cell>
          <cell r="O70">
            <v>0.9576688767502457</v>
          </cell>
          <cell r="P70">
            <v>0.9865231113648858</v>
          </cell>
          <cell r="Q70">
            <v>1.0012970762896924</v>
          </cell>
          <cell r="R70">
            <v>1.0076356106578106</v>
          </cell>
          <cell r="S70">
            <v>1.0098624683774413</v>
          </cell>
          <cell r="T70">
            <v>1.0104871783970797</v>
          </cell>
          <cell r="U70">
            <v>1.010623336815976</v>
          </cell>
          <cell r="V70">
            <v>1.0106457174525985</v>
          </cell>
          <cell r="W70">
            <v>1.0106484038909742</v>
          </cell>
        </row>
        <row r="71">
          <cell r="A71" t="str">
            <v>Lighting</v>
          </cell>
          <cell r="B71" t="str">
            <v>Lighting Controls Interior-New</v>
          </cell>
          <cell r="C71" t="str">
            <v>LO20Fast</v>
          </cell>
          <cell r="D71">
            <v>0.22119921692859512</v>
          </cell>
          <cell r="E71">
            <v>0.37624232795148943</v>
          </cell>
          <cell r="F71">
            <v>0.48357361352878442</v>
          </cell>
          <cell r="G71">
            <v>0.56716330278444227</v>
          </cell>
          <cell r="H71">
            <v>0.64040048266456928</v>
          </cell>
          <cell r="I71">
            <v>0.70377511937632964</v>
          </cell>
          <cell r="J71">
            <v>0.7580669577441127</v>
          </cell>
          <cell r="K71">
            <v>0.80419335000071168</v>
          </cell>
          <cell r="L71">
            <v>0.84311022627788457</v>
          </cell>
          <cell r="M71">
            <v>0.87575014259103623</v>
          </cell>
          <cell r="N71">
            <v>0.90298584871682319</v>
          </cell>
          <cell r="O71">
            <v>0.92419703797508856</v>
          </cell>
          <cell r="P71">
            <v>0.94071632877930145</v>
          </cell>
          <cell r="Q71">
            <v>0.95358156539340677</v>
          </cell>
          <cell r="R71">
            <v>0.96360102174287088</v>
          </cell>
          <cell r="S71">
            <v>0.97140418219378311</v>
          </cell>
          <cell r="T71">
            <v>0.97748128966338554</v>
          </cell>
          <cell r="U71">
            <v>0.98221414571952104</v>
          </cell>
          <cell r="V71">
            <v>0.98590009772220355</v>
          </cell>
          <cell r="W71">
            <v>0.98877072002825628</v>
          </cell>
        </row>
        <row r="72">
          <cell r="A72" t="str">
            <v>Lighting</v>
          </cell>
          <cell r="B72" t="str">
            <v>Lighting Controls Interior-NR</v>
          </cell>
          <cell r="C72" t="str">
            <v>LO20Fast</v>
          </cell>
          <cell r="D72">
            <v>0.22119921692859512</v>
          </cell>
          <cell r="E72">
            <v>0.37624232795148943</v>
          </cell>
          <cell r="F72">
            <v>0.48357361352878442</v>
          </cell>
          <cell r="G72">
            <v>0.56716330278444227</v>
          </cell>
          <cell r="H72">
            <v>0.64040048266456928</v>
          </cell>
          <cell r="I72">
            <v>0.70377511937632964</v>
          </cell>
          <cell r="J72">
            <v>0.7580669577441127</v>
          </cell>
          <cell r="K72">
            <v>0.80419335000071168</v>
          </cell>
          <cell r="L72">
            <v>0.84311022627788457</v>
          </cell>
          <cell r="M72">
            <v>0.87575014259103623</v>
          </cell>
          <cell r="N72">
            <v>0.90298584871682319</v>
          </cell>
          <cell r="O72">
            <v>0.92419703797508856</v>
          </cell>
          <cell r="P72">
            <v>0.94071632877930145</v>
          </cell>
          <cell r="Q72">
            <v>0.95358156539340677</v>
          </cell>
          <cell r="R72">
            <v>0.96360102174287088</v>
          </cell>
          <cell r="S72">
            <v>0.97140418219378311</v>
          </cell>
          <cell r="T72">
            <v>0.97748128966338554</v>
          </cell>
          <cell r="U72">
            <v>0.98221414571952104</v>
          </cell>
          <cell r="V72">
            <v>0.98590009772220355</v>
          </cell>
          <cell r="W72">
            <v>0.98877072002825628</v>
          </cell>
        </row>
        <row r="73">
          <cell r="A73" t="str">
            <v>Lighting</v>
          </cell>
          <cell r="B73" t="str">
            <v>Exterior Building Lighting-New</v>
          </cell>
          <cell r="C73" t="str">
            <v>LO20Fast</v>
          </cell>
          <cell r="D73">
            <v>0.22119921692859512</v>
          </cell>
          <cell r="E73">
            <v>0.37624232795148943</v>
          </cell>
          <cell r="F73">
            <v>0.48357361352878442</v>
          </cell>
          <cell r="G73">
            <v>0.56716330278444227</v>
          </cell>
          <cell r="H73">
            <v>0.64040048266456928</v>
          </cell>
          <cell r="I73">
            <v>0.70377511937632964</v>
          </cell>
          <cell r="J73">
            <v>0.7580669577441127</v>
          </cell>
          <cell r="K73">
            <v>0.80419335000071168</v>
          </cell>
          <cell r="L73">
            <v>0.84311022627788457</v>
          </cell>
          <cell r="M73">
            <v>0.87575014259103623</v>
          </cell>
          <cell r="N73">
            <v>0.90298584871682319</v>
          </cell>
          <cell r="O73">
            <v>0.92419703797508856</v>
          </cell>
          <cell r="P73">
            <v>0.94071632877930145</v>
          </cell>
          <cell r="Q73">
            <v>0.95358156539340677</v>
          </cell>
          <cell r="R73">
            <v>0.96360102174287088</v>
          </cell>
          <cell r="S73">
            <v>0.97140418219378311</v>
          </cell>
          <cell r="T73">
            <v>0.97748128966338554</v>
          </cell>
          <cell r="U73">
            <v>0.98221414571952104</v>
          </cell>
          <cell r="V73">
            <v>0.98590009772220355</v>
          </cell>
          <cell r="W73">
            <v>0.98877072002825628</v>
          </cell>
        </row>
        <row r="74">
          <cell r="A74" t="str">
            <v>Lighting</v>
          </cell>
          <cell r="B74" t="str">
            <v>Exterior Building Lighting-NR</v>
          </cell>
          <cell r="C74" t="str">
            <v>LO20Fast</v>
          </cell>
          <cell r="D74">
            <v>0.22119921692859512</v>
          </cell>
          <cell r="E74">
            <v>0.37624232795148943</v>
          </cell>
          <cell r="F74">
            <v>0.48357361352878442</v>
          </cell>
          <cell r="G74">
            <v>0.56716330278444227</v>
          </cell>
          <cell r="H74">
            <v>0.64040048266456928</v>
          </cell>
          <cell r="I74">
            <v>0.70377511937632964</v>
          </cell>
          <cell r="J74">
            <v>0.7580669577441127</v>
          </cell>
          <cell r="K74">
            <v>0.80419335000071168</v>
          </cell>
          <cell r="L74">
            <v>0.84311022627788457</v>
          </cell>
          <cell r="M74">
            <v>0.87575014259103623</v>
          </cell>
          <cell r="N74">
            <v>0.90298584871682319</v>
          </cell>
          <cell r="O74">
            <v>0.92419703797508856</v>
          </cell>
          <cell r="P74">
            <v>0.94071632877930145</v>
          </cell>
          <cell r="Q74">
            <v>0.95358156539340677</v>
          </cell>
          <cell r="R74">
            <v>0.96360102174287088</v>
          </cell>
          <cell r="S74">
            <v>0.97140418219378311</v>
          </cell>
          <cell r="T74">
            <v>0.97748128966338554</v>
          </cell>
          <cell r="U74">
            <v>0.98221414571952104</v>
          </cell>
          <cell r="V74">
            <v>0.98590009772220355</v>
          </cell>
          <cell r="W74">
            <v>0.98877072002825628</v>
          </cell>
        </row>
        <row r="75">
          <cell r="A75" t="str">
            <v>Lighting</v>
          </cell>
          <cell r="B75" t="str">
            <v>Street and Roadway Lighting-New</v>
          </cell>
          <cell r="C75" t="str">
            <v>LO50Fast</v>
          </cell>
          <cell r="D75">
            <v>0.45</v>
          </cell>
          <cell r="E75">
            <v>0.66</v>
          </cell>
          <cell r="F75">
            <v>0.8</v>
          </cell>
          <cell r="G75">
            <v>0.89</v>
          </cell>
          <cell r="H75">
            <v>0.94954036260972652</v>
          </cell>
          <cell r="I75">
            <v>0.97931054391458994</v>
          </cell>
          <cell r="J75">
            <v>0.99254173560564019</v>
          </cell>
          <cell r="K75">
            <v>0.99783421228206048</v>
          </cell>
          <cell r="L75">
            <v>0.99975874925530417</v>
          </cell>
          <cell r="M75">
            <v>1.0004002615797187</v>
          </cell>
          <cell r="N75">
            <v>1.0005976499872309</v>
          </cell>
          <cell r="O75">
            <v>1.0006540466750915</v>
          </cell>
          <cell r="P75">
            <v>1.0006690857918545</v>
          </cell>
          <cell r="Q75">
            <v>1.000672845571045</v>
          </cell>
          <cell r="R75">
            <v>1.0006737302249724</v>
          </cell>
          <cell r="S75">
            <v>1.0006739268147338</v>
          </cell>
          <cell r="T75">
            <v>1.0006739682020522</v>
          </cell>
          <cell r="U75">
            <v>1.0006739764795158</v>
          </cell>
          <cell r="V75">
            <v>1.0006739780561755</v>
          </cell>
          <cell r="W75">
            <v>1.0006739783428409</v>
          </cell>
        </row>
        <row r="76">
          <cell r="A76" t="str">
            <v>Lighting</v>
          </cell>
          <cell r="B76" t="str">
            <v>Street and Roadway Lighting-NR</v>
          </cell>
          <cell r="C76" t="str">
            <v>LO50Fast</v>
          </cell>
          <cell r="D76">
            <v>0.45</v>
          </cell>
          <cell r="E76">
            <v>0.66</v>
          </cell>
          <cell r="F76">
            <v>0.8</v>
          </cell>
          <cell r="G76">
            <v>0.89</v>
          </cell>
          <cell r="H76">
            <v>0.94954036260972652</v>
          </cell>
          <cell r="I76">
            <v>0.97931054391458994</v>
          </cell>
          <cell r="J76">
            <v>0.99254173560564019</v>
          </cell>
          <cell r="K76">
            <v>0.99783421228206048</v>
          </cell>
          <cell r="L76">
            <v>0.99975874925530417</v>
          </cell>
          <cell r="M76">
            <v>1.0004002615797187</v>
          </cell>
          <cell r="N76">
            <v>1.0005976499872309</v>
          </cell>
          <cell r="O76">
            <v>1.0006540466750915</v>
          </cell>
          <cell r="P76">
            <v>1.0006690857918545</v>
          </cell>
          <cell r="Q76">
            <v>1.000672845571045</v>
          </cell>
          <cell r="R76">
            <v>1.0006737302249724</v>
          </cell>
          <cell r="S76">
            <v>1.0006739268147338</v>
          </cell>
          <cell r="T76">
            <v>1.0006739682020522</v>
          </cell>
          <cell r="U76">
            <v>1.0006739764795158</v>
          </cell>
          <cell r="V76">
            <v>1.0006739780561755</v>
          </cell>
          <cell r="W76">
            <v>1.0006739783428409</v>
          </cell>
        </row>
        <row r="77">
          <cell r="A77" t="str">
            <v>Lighting</v>
          </cell>
          <cell r="B77" t="str">
            <v>Parking Lighting-New</v>
          </cell>
          <cell r="C77" t="str">
            <v>LO50Fast</v>
          </cell>
          <cell r="D77">
            <v>0.45</v>
          </cell>
          <cell r="E77">
            <v>0.66</v>
          </cell>
          <cell r="F77">
            <v>0.8</v>
          </cell>
          <cell r="G77">
            <v>0.89</v>
          </cell>
          <cell r="H77">
            <v>0.94954036260972652</v>
          </cell>
          <cell r="I77">
            <v>0.97931054391458994</v>
          </cell>
          <cell r="J77">
            <v>0.99254173560564019</v>
          </cell>
          <cell r="K77">
            <v>0.99783421228206048</v>
          </cell>
          <cell r="L77">
            <v>0.99975874925530417</v>
          </cell>
          <cell r="M77">
            <v>1.0004002615797187</v>
          </cell>
          <cell r="N77">
            <v>1.0005976499872309</v>
          </cell>
          <cell r="O77">
            <v>1.0006540466750915</v>
          </cell>
          <cell r="P77">
            <v>1.0006690857918545</v>
          </cell>
          <cell r="Q77">
            <v>1.000672845571045</v>
          </cell>
          <cell r="R77">
            <v>1.0006737302249724</v>
          </cell>
          <cell r="S77">
            <v>1.0006739268147338</v>
          </cell>
          <cell r="T77">
            <v>1.0006739682020522</v>
          </cell>
          <cell r="U77">
            <v>1.0006739764795158</v>
          </cell>
          <cell r="V77">
            <v>1.0006739780561755</v>
          </cell>
          <cell r="W77">
            <v>1.0006739783428409</v>
          </cell>
        </row>
        <row r="78">
          <cell r="A78" t="str">
            <v>Lighting</v>
          </cell>
          <cell r="B78" t="str">
            <v>Parking Lighting-NR</v>
          </cell>
          <cell r="C78" t="str">
            <v>LO12Med</v>
          </cell>
          <cell r="D78">
            <v>0.10937459468255628</v>
          </cell>
          <cell r="E78">
            <v>0.21874918936511256</v>
          </cell>
          <cell r="F78">
            <v>0.32812378404766884</v>
          </cell>
          <cell r="G78">
            <v>0.43749837873022512</v>
          </cell>
          <cell r="H78">
            <v>0.5468729734127814</v>
          </cell>
          <cell r="I78">
            <v>0.64531010862708205</v>
          </cell>
          <cell r="J78">
            <v>0.7240598167985226</v>
          </cell>
          <cell r="K78">
            <v>0.78705958333567505</v>
          </cell>
          <cell r="L78">
            <v>0.83745939656539703</v>
          </cell>
          <cell r="M78">
            <v>0.87777924714917455</v>
          </cell>
          <cell r="N78">
            <v>0.91003512761619654</v>
          </cell>
          <cell r="O78">
            <v>0.93583983198981413</v>
          </cell>
          <cell r="P78">
            <v>0.9564835954887082</v>
          </cell>
          <cell r="Q78">
            <v>0.97299860628782353</v>
          </cell>
          <cell r="R78">
            <v>0.9862106149271157</v>
          </cell>
          <cell r="S78">
            <v>0.99678022183854953</v>
          </cell>
          <cell r="T78">
            <v>0.99685231466234414</v>
          </cell>
          <cell r="U78">
            <v>0.99687806209941365</v>
          </cell>
          <cell r="V78">
            <v>0.99688683963477831</v>
          </cell>
          <cell r="W78">
            <v>0.99688970187457115</v>
          </cell>
        </row>
        <row r="79">
          <cell r="A79" t="str">
            <v>Lighting</v>
          </cell>
          <cell r="B79" t="str">
            <v>Bi-Level Stairwell Lighting-NR</v>
          </cell>
          <cell r="C79" t="str">
            <v>LO12Med</v>
          </cell>
          <cell r="D79">
            <v>0.10937459468255628</v>
          </cell>
          <cell r="E79">
            <v>0.21874918936511256</v>
          </cell>
          <cell r="F79">
            <v>0.32812378404766884</v>
          </cell>
          <cell r="G79">
            <v>0.43749837873022512</v>
          </cell>
          <cell r="H79">
            <v>0.5468729734127814</v>
          </cell>
          <cell r="I79">
            <v>0.64531010862708205</v>
          </cell>
          <cell r="J79">
            <v>0.7240598167985226</v>
          </cell>
          <cell r="K79">
            <v>0.78705958333567505</v>
          </cell>
          <cell r="L79">
            <v>0.83745939656539703</v>
          </cell>
          <cell r="M79">
            <v>0.87777924714917455</v>
          </cell>
          <cell r="N79">
            <v>0.91003512761619654</v>
          </cell>
          <cell r="O79">
            <v>0.93583983198981413</v>
          </cell>
          <cell r="P79">
            <v>0.9564835954887082</v>
          </cell>
          <cell r="Q79">
            <v>0.97299860628782353</v>
          </cell>
          <cell r="R79">
            <v>0.9862106149271157</v>
          </cell>
          <cell r="S79">
            <v>0.99678022183854953</v>
          </cell>
          <cell r="T79">
            <v>0.99685231466234414</v>
          </cell>
          <cell r="U79">
            <v>0.99687806209941365</v>
          </cell>
          <cell r="V79">
            <v>0.99688683963477831</v>
          </cell>
          <cell r="W79">
            <v>0.99688970187457115</v>
          </cell>
        </row>
        <row r="80">
          <cell r="A80" t="str">
            <v>Lighting</v>
          </cell>
          <cell r="B80" t="str">
            <v>Low Power LF Lamps-NR</v>
          </cell>
          <cell r="C80" t="str">
            <v>LO12Med</v>
          </cell>
          <cell r="D80">
            <v>0.10937459468255628</v>
          </cell>
          <cell r="E80">
            <v>0.21874918936511256</v>
          </cell>
          <cell r="F80">
            <v>0.32812378404766884</v>
          </cell>
          <cell r="G80">
            <v>0.43749837873022512</v>
          </cell>
          <cell r="H80">
            <v>0.5468729734127814</v>
          </cell>
          <cell r="I80">
            <v>0.64531010862708205</v>
          </cell>
          <cell r="J80">
            <v>0.7240598167985226</v>
          </cell>
          <cell r="K80">
            <v>0.78705958333567505</v>
          </cell>
          <cell r="L80">
            <v>0.83745939656539703</v>
          </cell>
          <cell r="M80">
            <v>0.87777924714917455</v>
          </cell>
          <cell r="N80">
            <v>0.91003512761619654</v>
          </cell>
          <cell r="O80">
            <v>0.93583983198981413</v>
          </cell>
          <cell r="P80">
            <v>0.9564835954887082</v>
          </cell>
          <cell r="Q80">
            <v>0.97299860628782353</v>
          </cell>
          <cell r="R80">
            <v>0.9862106149271157</v>
          </cell>
          <cell r="S80">
            <v>0.99678022183854953</v>
          </cell>
          <cell r="T80">
            <v>0.99685231466234414</v>
          </cell>
          <cell r="U80">
            <v>0.99687806209941365</v>
          </cell>
          <cell r="V80">
            <v>0.99688683963477831</v>
          </cell>
          <cell r="W80">
            <v>0.99688970187457115</v>
          </cell>
        </row>
        <row r="81">
          <cell r="A81" t="str">
            <v>Lighting</v>
          </cell>
          <cell r="B81" t="str">
            <v>LEC Exit Sign-New</v>
          </cell>
          <cell r="C81" t="str">
            <v>LO20Fast</v>
          </cell>
          <cell r="D81">
            <v>0.22119921692859512</v>
          </cell>
          <cell r="E81">
            <v>0.37624232795148943</v>
          </cell>
          <cell r="F81">
            <v>0.48357361352878442</v>
          </cell>
          <cell r="G81">
            <v>0.56716330278444227</v>
          </cell>
          <cell r="H81">
            <v>0.64040048266456928</v>
          </cell>
          <cell r="I81">
            <v>0.70377511937632964</v>
          </cell>
          <cell r="J81">
            <v>0.7580669577441127</v>
          </cell>
          <cell r="K81">
            <v>0.80419335000071168</v>
          </cell>
          <cell r="L81">
            <v>0.84311022627788457</v>
          </cell>
          <cell r="M81">
            <v>0.87575014259103623</v>
          </cell>
          <cell r="N81">
            <v>0.90298584871682319</v>
          </cell>
          <cell r="O81">
            <v>0.92419703797508856</v>
          </cell>
          <cell r="P81">
            <v>0.94071632877930145</v>
          </cell>
          <cell r="Q81">
            <v>0.95358156539340677</v>
          </cell>
          <cell r="R81">
            <v>0.96360102174287088</v>
          </cell>
          <cell r="S81">
            <v>0.97140418219378311</v>
          </cell>
          <cell r="T81">
            <v>0.97748128966338554</v>
          </cell>
          <cell r="U81">
            <v>0.98221414571952104</v>
          </cell>
          <cell r="V81">
            <v>0.98590009772220355</v>
          </cell>
          <cell r="W81">
            <v>0.98877072002825628</v>
          </cell>
        </row>
        <row r="82">
          <cell r="A82" t="str">
            <v>Lighting</v>
          </cell>
          <cell r="B82" t="str">
            <v>LEC Exit Sign-NR</v>
          </cell>
          <cell r="C82" t="str">
            <v>LO20Fast</v>
          </cell>
          <cell r="D82">
            <v>0.22119921692859512</v>
          </cell>
          <cell r="E82">
            <v>0.37624232795148943</v>
          </cell>
          <cell r="F82">
            <v>0.48357361352878442</v>
          </cell>
          <cell r="G82">
            <v>0.56716330278444227</v>
          </cell>
          <cell r="H82">
            <v>0.64040048266456928</v>
          </cell>
          <cell r="I82">
            <v>0.70377511937632964</v>
          </cell>
          <cell r="J82">
            <v>0.7580669577441127</v>
          </cell>
          <cell r="K82">
            <v>0.80419335000071168</v>
          </cell>
          <cell r="L82">
            <v>0.84311022627788457</v>
          </cell>
          <cell r="M82">
            <v>0.87575014259103623</v>
          </cell>
          <cell r="N82">
            <v>0.90298584871682319</v>
          </cell>
          <cell r="O82">
            <v>0.92419703797508856</v>
          </cell>
          <cell r="P82">
            <v>0.94071632877930145</v>
          </cell>
          <cell r="Q82">
            <v>0.95358156539340677</v>
          </cell>
          <cell r="R82">
            <v>0.96360102174287088</v>
          </cell>
          <cell r="S82">
            <v>0.97140418219378311</v>
          </cell>
          <cell r="T82">
            <v>0.97748128966338554</v>
          </cell>
          <cell r="U82">
            <v>0.98221414571952104</v>
          </cell>
          <cell r="V82">
            <v>0.98590009772220355</v>
          </cell>
          <cell r="W82">
            <v>0.98877072002825628</v>
          </cell>
        </row>
        <row r="83">
          <cell r="A83" t="str">
            <v>Motors/Drives</v>
          </cell>
          <cell r="B83" t="str">
            <v>ECM-VAV-New</v>
          </cell>
          <cell r="C83" t="str">
            <v>LO12Med</v>
          </cell>
          <cell r="D83">
            <v>0.10937459468255628</v>
          </cell>
          <cell r="E83">
            <v>0.21874918936511256</v>
          </cell>
          <cell r="F83">
            <v>0.32812378404766884</v>
          </cell>
          <cell r="G83">
            <v>0.43749837873022512</v>
          </cell>
          <cell r="H83">
            <v>0.5468729734127814</v>
          </cell>
          <cell r="I83">
            <v>0.64531010862708205</v>
          </cell>
          <cell r="J83">
            <v>0.7240598167985226</v>
          </cell>
          <cell r="K83">
            <v>0.78705958333567505</v>
          </cell>
          <cell r="L83">
            <v>0.83745939656539703</v>
          </cell>
          <cell r="M83">
            <v>0.87777924714917455</v>
          </cell>
          <cell r="N83">
            <v>0.91003512761619654</v>
          </cell>
          <cell r="O83">
            <v>0.93583983198981413</v>
          </cell>
          <cell r="P83">
            <v>0.9564835954887082</v>
          </cell>
          <cell r="Q83">
            <v>0.97299860628782353</v>
          </cell>
          <cell r="R83">
            <v>0.9862106149271157</v>
          </cell>
          <cell r="S83">
            <v>0.99678022183854953</v>
          </cell>
          <cell r="T83">
            <v>0.99685231466234414</v>
          </cell>
          <cell r="U83">
            <v>0.99687806209941365</v>
          </cell>
          <cell r="V83">
            <v>0.99688683963477831</v>
          </cell>
          <cell r="W83">
            <v>0.99688970187457115</v>
          </cell>
        </row>
        <row r="84">
          <cell r="A84" t="str">
            <v>Motors/Drives</v>
          </cell>
          <cell r="B84" t="str">
            <v>ECM-VAV-NR</v>
          </cell>
          <cell r="C84" t="str">
            <v>LO12Med</v>
          </cell>
          <cell r="D84">
            <v>0.10937459468255628</v>
          </cell>
          <cell r="E84">
            <v>0.21874918936511256</v>
          </cell>
          <cell r="F84">
            <v>0.32812378404766884</v>
          </cell>
          <cell r="G84">
            <v>0.43749837873022512</v>
          </cell>
          <cell r="H84">
            <v>0.5468729734127814</v>
          </cell>
          <cell r="I84">
            <v>0.64531010862708205</v>
          </cell>
          <cell r="J84">
            <v>0.7240598167985226</v>
          </cell>
          <cell r="K84">
            <v>0.78705958333567505</v>
          </cell>
          <cell r="L84">
            <v>0.83745939656539703</v>
          </cell>
          <cell r="M84">
            <v>0.87777924714917455</v>
          </cell>
          <cell r="N84">
            <v>0.91003512761619654</v>
          </cell>
          <cell r="O84">
            <v>0.93583983198981413</v>
          </cell>
          <cell r="P84">
            <v>0.9564835954887082</v>
          </cell>
          <cell r="Q84">
            <v>0.97299860628782353</v>
          </cell>
          <cell r="R84">
            <v>0.9862106149271157</v>
          </cell>
          <cell r="S84">
            <v>0.99678022183854953</v>
          </cell>
          <cell r="T84">
            <v>0.99685231466234414</v>
          </cell>
          <cell r="U84">
            <v>0.99687806209941365</v>
          </cell>
          <cell r="V84">
            <v>0.99688683963477831</v>
          </cell>
          <cell r="W84">
            <v>0.99688970187457115</v>
          </cell>
        </row>
        <row r="85">
          <cell r="A85" t="str">
            <v>Motors/Drives</v>
          </cell>
          <cell r="B85" t="str">
            <v>Pool pumps-Retro</v>
          </cell>
          <cell r="C85" t="str">
            <v>Retro20Fast</v>
          </cell>
          <cell r="D85">
            <v>0.22119921692859512</v>
          </cell>
          <cell r="E85">
            <v>0.15504311102289431</v>
          </cell>
          <cell r="F85">
            <v>0.10733128557729499</v>
          </cell>
          <cell r="G85">
            <v>8.3589689255657879E-2</v>
          </cell>
          <cell r="H85">
            <v>7.3237179880126971E-2</v>
          </cell>
          <cell r="I85">
            <v>6.3374636711760357E-2</v>
          </cell>
          <cell r="J85">
            <v>5.4291838367783084E-2</v>
          </cell>
          <cell r="K85">
            <v>4.612639225659896E-2</v>
          </cell>
          <cell r="L85">
            <v>3.8916876277172864E-2</v>
          </cell>
          <cell r="M85">
            <v>3.2639916313151704E-2</v>
          </cell>
          <cell r="N85">
            <v>2.7235706125786907E-2</v>
          </cell>
          <cell r="O85">
            <v>2.1211189258265428E-2</v>
          </cell>
          <cell r="P85">
            <v>1.6519290804212883E-2</v>
          </cell>
          <cell r="Q85">
            <v>1.2865236614105324E-2</v>
          </cell>
          <cell r="R85">
            <v>1.0019456349464106E-2</v>
          </cell>
          <cell r="S85">
            <v>7.8031604509122832E-3</v>
          </cell>
          <cell r="T85">
            <v>6.077107469602494E-3</v>
          </cell>
          <cell r="U85">
            <v>4.7328560561354371E-3</v>
          </cell>
          <cell r="V85">
            <v>3.6859520026825132E-3</v>
          </cell>
          <cell r="W85">
            <v>2.8706223060526725E-3</v>
          </cell>
        </row>
        <row r="86">
          <cell r="A86" t="str">
            <v>Motors/Drives</v>
          </cell>
          <cell r="B86" t="str">
            <v>MotorsRewind-New</v>
          </cell>
          <cell r="C86" t="str">
            <v>LO12Med</v>
          </cell>
          <cell r="D86">
            <v>0.10937459468255628</v>
          </cell>
          <cell r="E86">
            <v>0.21874918936511256</v>
          </cell>
          <cell r="F86">
            <v>0.32812378404766884</v>
          </cell>
          <cell r="G86">
            <v>0.43749837873022512</v>
          </cell>
          <cell r="H86">
            <v>0.5468729734127814</v>
          </cell>
          <cell r="I86">
            <v>0.64531010862708205</v>
          </cell>
          <cell r="J86">
            <v>0.7240598167985226</v>
          </cell>
          <cell r="K86">
            <v>0.78705958333567505</v>
          </cell>
          <cell r="L86">
            <v>0.83745939656539703</v>
          </cell>
          <cell r="M86">
            <v>0.87777924714917455</v>
          </cell>
          <cell r="N86">
            <v>0.91003512761619654</v>
          </cell>
          <cell r="O86">
            <v>0.93583983198981413</v>
          </cell>
          <cell r="P86">
            <v>0.9564835954887082</v>
          </cell>
          <cell r="Q86">
            <v>0.97299860628782353</v>
          </cell>
          <cell r="R86">
            <v>0.9862106149271157</v>
          </cell>
          <cell r="S86">
            <v>0.99678022183854953</v>
          </cell>
          <cell r="T86">
            <v>0.99685231466234414</v>
          </cell>
          <cell r="U86">
            <v>0.99687806209941365</v>
          </cell>
          <cell r="V86">
            <v>0.99688683963477831</v>
          </cell>
          <cell r="W86">
            <v>0.99688970187457115</v>
          </cell>
        </row>
        <row r="87">
          <cell r="A87" t="str">
            <v>Motors/Drives</v>
          </cell>
          <cell r="B87" t="str">
            <v>MotorsRewind-NR</v>
          </cell>
          <cell r="C87" t="str">
            <v>LO12Med</v>
          </cell>
          <cell r="D87">
            <v>0.10937459468255628</v>
          </cell>
          <cell r="E87">
            <v>0.21874918936511256</v>
          </cell>
          <cell r="F87">
            <v>0.32812378404766884</v>
          </cell>
          <cell r="G87">
            <v>0.43749837873022512</v>
          </cell>
          <cell r="H87">
            <v>0.5468729734127814</v>
          </cell>
          <cell r="I87">
            <v>0.64531010862708205</v>
          </cell>
          <cell r="J87">
            <v>0.7240598167985226</v>
          </cell>
          <cell r="K87">
            <v>0.78705958333567505</v>
          </cell>
          <cell r="L87">
            <v>0.83745939656539703</v>
          </cell>
          <cell r="M87">
            <v>0.87777924714917455</v>
          </cell>
          <cell r="N87">
            <v>0.91003512761619654</v>
          </cell>
          <cell r="O87">
            <v>0.93583983198981413</v>
          </cell>
          <cell r="P87">
            <v>0.9564835954887082</v>
          </cell>
          <cell r="Q87">
            <v>0.97299860628782353</v>
          </cell>
          <cell r="R87">
            <v>0.9862106149271157</v>
          </cell>
          <cell r="S87">
            <v>0.99678022183854953</v>
          </cell>
          <cell r="T87">
            <v>0.99685231466234414</v>
          </cell>
          <cell r="U87">
            <v>0.99687806209941365</v>
          </cell>
          <cell r="V87">
            <v>0.99688683963477831</v>
          </cell>
          <cell r="W87">
            <v>0.99688970187457115</v>
          </cell>
        </row>
        <row r="88">
          <cell r="A88" t="str">
            <v>Process Loads</v>
          </cell>
          <cell r="B88" t="str">
            <v>Municipal Sewage Treatment-Retro</v>
          </cell>
          <cell r="C88" t="str">
            <v>Retro5Med</v>
          </cell>
          <cell r="D88">
            <v>4.2999999999999997E-2</v>
          </cell>
          <cell r="E88">
            <v>5.279714228027832E-2</v>
          </cell>
          <cell r="F88">
            <v>6.4608251467478173E-2</v>
          </cell>
          <cell r="G88">
            <v>7.4999999999999997E-2</v>
          </cell>
          <cell r="H88">
            <v>8.5546997470333563E-2</v>
          </cell>
          <cell r="I88">
            <v>0.10001472303820647</v>
          </cell>
          <cell r="J88">
            <v>0.10971770435235073</v>
          </cell>
          <cell r="K88">
            <v>0.11208438511970376</v>
          </cell>
          <cell r="L88">
            <v>0.10562608162722853</v>
          </cell>
          <cell r="M88">
            <v>9.0794563997872335E-2</v>
          </cell>
          <cell r="N88">
            <v>7.0260666991849297E-2</v>
          </cell>
          <cell r="O88">
            <v>4.8218360404944538E-2</v>
          </cell>
          <cell r="P88">
            <v>2.8854234614640095E-2</v>
          </cell>
          <cell r="Q88">
            <v>1.4773964924806759E-2</v>
          </cell>
          <cell r="R88">
            <v>6.3385343681182649E-3</v>
          </cell>
          <cell r="S88">
            <v>2.2268577196306039E-3</v>
          </cell>
          <cell r="T88">
            <v>6.2471001963848583E-4</v>
          </cell>
          <cell r="U88">
            <v>1.3615841889635938E-4</v>
          </cell>
          <cell r="V88">
            <v>2.2380636622298944E-5</v>
          </cell>
          <cell r="W88">
            <v>2.68643837586513E-6</v>
          </cell>
        </row>
        <row r="89">
          <cell r="A89" t="str">
            <v>Process Loads</v>
          </cell>
          <cell r="B89" t="str">
            <v>Municipal Water Supply-Retro</v>
          </cell>
          <cell r="C89" t="str">
            <v>Retro5Med</v>
          </cell>
          <cell r="D89">
            <v>4.2999999999999997E-2</v>
          </cell>
          <cell r="E89">
            <v>5.279714228027832E-2</v>
          </cell>
          <cell r="F89">
            <v>6.4608251467478173E-2</v>
          </cell>
          <cell r="G89">
            <v>7.4999999999999997E-2</v>
          </cell>
          <cell r="H89">
            <v>8.5546997470333563E-2</v>
          </cell>
          <cell r="I89">
            <v>0.10001472303820647</v>
          </cell>
          <cell r="J89">
            <v>0.10971770435235073</v>
          </cell>
          <cell r="K89">
            <v>0.11208438511970376</v>
          </cell>
          <cell r="L89">
            <v>0.10562608162722853</v>
          </cell>
          <cell r="M89">
            <v>9.0794563997872335E-2</v>
          </cell>
          <cell r="N89">
            <v>7.0260666991849297E-2</v>
          </cell>
          <cell r="O89">
            <v>4.8218360404944538E-2</v>
          </cell>
          <cell r="P89">
            <v>2.8854234614640095E-2</v>
          </cell>
          <cell r="Q89">
            <v>1.4773964924806759E-2</v>
          </cell>
          <cell r="R89">
            <v>6.3385343681182649E-3</v>
          </cell>
          <cell r="S89">
            <v>2.2268577196306039E-3</v>
          </cell>
          <cell r="T89">
            <v>6.2471001963848583E-4</v>
          </cell>
          <cell r="U89">
            <v>1.3615841889635938E-4</v>
          </cell>
          <cell r="V89">
            <v>2.2380636622298944E-5</v>
          </cell>
          <cell r="W89">
            <v>2.68643837586513E-6</v>
          </cell>
        </row>
        <row r="90">
          <cell r="A90" t="str">
            <v>Process Loads</v>
          </cell>
          <cell r="B90" t="str">
            <v>Engine Generator Block Heaters-Retro</v>
          </cell>
          <cell r="C90" t="str">
            <v>Retro20Fast</v>
          </cell>
          <cell r="D90">
            <v>0.22119921692859512</v>
          </cell>
          <cell r="E90">
            <v>0.15504311102289431</v>
          </cell>
          <cell r="F90">
            <v>0.10733128557729499</v>
          </cell>
          <cell r="G90">
            <v>8.3589689255657879E-2</v>
          </cell>
          <cell r="H90">
            <v>7.3237179880126971E-2</v>
          </cell>
          <cell r="I90">
            <v>6.3374636711760357E-2</v>
          </cell>
          <cell r="J90">
            <v>5.4291838367783084E-2</v>
          </cell>
          <cell r="K90">
            <v>4.612639225659896E-2</v>
          </cell>
          <cell r="L90">
            <v>3.8916876277172864E-2</v>
          </cell>
          <cell r="M90">
            <v>3.2639916313151704E-2</v>
          </cell>
          <cell r="N90">
            <v>2.7235706125786907E-2</v>
          </cell>
          <cell r="O90">
            <v>2.1211189258265428E-2</v>
          </cell>
          <cell r="P90">
            <v>1.6519290804212883E-2</v>
          </cell>
          <cell r="Q90">
            <v>1.2865236614105324E-2</v>
          </cell>
          <cell r="R90">
            <v>1.0019456349464106E-2</v>
          </cell>
          <cell r="S90">
            <v>7.8031604509122832E-3</v>
          </cell>
          <cell r="T90">
            <v>6.077107469602494E-3</v>
          </cell>
          <cell r="U90">
            <v>4.7328560561354371E-3</v>
          </cell>
          <cell r="V90">
            <v>3.6859520026825132E-3</v>
          </cell>
          <cell r="W90">
            <v>2.8706223060526725E-3</v>
          </cell>
        </row>
        <row r="91">
          <cell r="A91" t="str">
            <v>Refrigeration</v>
          </cell>
          <cell r="B91" t="str">
            <v>Grocery Refrigeration Bundle-Retro</v>
          </cell>
          <cell r="C91" t="str">
            <v>Retro12Med</v>
          </cell>
          <cell r="D91">
            <v>0.10937459468255628</v>
          </cell>
          <cell r="E91">
            <v>0.10937459468255628</v>
          </cell>
          <cell r="F91">
            <v>0.10937459468255628</v>
          </cell>
          <cell r="G91">
            <v>0.10937459468255628</v>
          </cell>
          <cell r="H91">
            <v>0.10937459468255628</v>
          </cell>
          <cell r="I91">
            <v>9.8437135214300656E-2</v>
          </cell>
          <cell r="J91">
            <v>7.874970817144053E-2</v>
          </cell>
          <cell r="K91">
            <v>6.2999766537152418E-2</v>
          </cell>
          <cell r="L91">
            <v>5.0399813229721938E-2</v>
          </cell>
          <cell r="M91">
            <v>4.0319850583777551E-2</v>
          </cell>
          <cell r="N91">
            <v>3.225588046702204E-2</v>
          </cell>
          <cell r="O91">
            <v>2.5804704373617631E-2</v>
          </cell>
          <cell r="P91">
            <v>2.0643763498894106E-2</v>
          </cell>
          <cell r="Q91">
            <v>1.6515010799115284E-2</v>
          </cell>
          <cell r="R91">
            <v>1.3212008639292228E-2</v>
          </cell>
          <cell r="S91">
            <v>1.0569606911433781E-2</v>
          </cell>
          <cell r="T91">
            <v>7.2092823794611682E-5</v>
          </cell>
          <cell r="U91">
            <v>2.5747437069512102E-5</v>
          </cell>
          <cell r="V91">
            <v>8.7775353646568632E-6</v>
          </cell>
          <cell r="W91">
            <v>2.8622397928446119E-6</v>
          </cell>
        </row>
        <row r="92">
          <cell r="A92" t="str">
            <v>Refrigeration</v>
          </cell>
          <cell r="B92" t="str">
            <v>Packaged Refrigeration Equipment-New</v>
          </cell>
          <cell r="C92" t="str">
            <v>LOEven20</v>
          </cell>
          <cell r="D92">
            <v>0.05</v>
          </cell>
          <cell r="E92">
            <v>0.1</v>
          </cell>
          <cell r="F92">
            <v>0.15000000000000002</v>
          </cell>
          <cell r="G92">
            <v>0.2</v>
          </cell>
          <cell r="H92">
            <v>0.25</v>
          </cell>
          <cell r="I92">
            <v>0.3</v>
          </cell>
          <cell r="J92">
            <v>0.35</v>
          </cell>
          <cell r="K92">
            <v>0.39999999999999997</v>
          </cell>
          <cell r="L92">
            <v>0.44999999999999996</v>
          </cell>
          <cell r="M92">
            <v>0.49999999999999994</v>
          </cell>
          <cell r="N92">
            <v>0.54999999999999993</v>
          </cell>
          <cell r="O92">
            <v>0.6</v>
          </cell>
          <cell r="P92">
            <v>0.65</v>
          </cell>
          <cell r="Q92">
            <v>0.70000000000000007</v>
          </cell>
          <cell r="R92">
            <v>0.75000000000000011</v>
          </cell>
          <cell r="S92">
            <v>0.80000000000000016</v>
          </cell>
          <cell r="T92">
            <v>0.8500000000000002</v>
          </cell>
          <cell r="U92">
            <v>0.90000000000000024</v>
          </cell>
          <cell r="V92">
            <v>0.95000000000000029</v>
          </cell>
          <cell r="W92">
            <v>1.0000000000000002</v>
          </cell>
        </row>
        <row r="93">
          <cell r="A93" t="str">
            <v>Refrigeration</v>
          </cell>
          <cell r="B93" t="str">
            <v>Appliances - Freezers-NR</v>
          </cell>
          <cell r="C93" t="str">
            <v>LO5Med</v>
          </cell>
          <cell r="D93">
            <v>4.2999999999999997E-2</v>
          </cell>
          <cell r="E93">
            <v>9.5797142280278316E-2</v>
          </cell>
          <cell r="F93">
            <v>0.16040539374775648</v>
          </cell>
          <cell r="G93">
            <v>0.23540539374775649</v>
          </cell>
          <cell r="H93">
            <v>0.32095239121809005</v>
          </cell>
          <cell r="I93">
            <v>0.42096711425629652</v>
          </cell>
          <cell r="J93">
            <v>0.53068481860864725</v>
          </cell>
          <cell r="K93">
            <v>0.642769203728351</v>
          </cell>
          <cell r="L93">
            <v>0.74839528535557953</v>
          </cell>
          <cell r="M93">
            <v>0.83918984935345187</v>
          </cell>
          <cell r="N93">
            <v>0.90945051634530116</v>
          </cell>
          <cell r="O93">
            <v>0.9576688767502457</v>
          </cell>
          <cell r="P93">
            <v>0.9865231113648858</v>
          </cell>
          <cell r="Q93">
            <v>1.0012970762896924</v>
          </cell>
          <cell r="R93">
            <v>1.0076356106578106</v>
          </cell>
          <cell r="S93">
            <v>1.0098624683774413</v>
          </cell>
          <cell r="T93">
            <v>1.0104871783970797</v>
          </cell>
          <cell r="U93">
            <v>1.010623336815976</v>
          </cell>
          <cell r="V93">
            <v>1.0106457174525985</v>
          </cell>
          <cell r="W93">
            <v>1.0106484038909742</v>
          </cell>
        </row>
        <row r="94">
          <cell r="A94" t="str">
            <v>Refrigeration</v>
          </cell>
          <cell r="B94" t="str">
            <v>Appliances - Refrigerators-NR</v>
          </cell>
          <cell r="C94" t="str">
            <v>LO5Med</v>
          </cell>
          <cell r="D94">
            <v>4.2999999999999997E-2</v>
          </cell>
          <cell r="E94">
            <v>9.5797142280278316E-2</v>
          </cell>
          <cell r="F94">
            <v>0.16040539374775648</v>
          </cell>
          <cell r="G94">
            <v>0.23540539374775649</v>
          </cell>
          <cell r="H94">
            <v>0.32095239121809005</v>
          </cell>
          <cell r="I94">
            <v>0.42096711425629652</v>
          </cell>
          <cell r="J94">
            <v>0.53068481860864725</v>
          </cell>
          <cell r="K94">
            <v>0.642769203728351</v>
          </cell>
          <cell r="L94">
            <v>0.74839528535557953</v>
          </cell>
          <cell r="M94">
            <v>0.83918984935345187</v>
          </cell>
          <cell r="N94">
            <v>0.90945051634530116</v>
          </cell>
          <cell r="O94">
            <v>0.9576688767502457</v>
          </cell>
          <cell r="P94">
            <v>0.9865231113648858</v>
          </cell>
          <cell r="Q94">
            <v>1.0012970762896924</v>
          </cell>
          <cell r="R94">
            <v>1.0076356106578106</v>
          </cell>
          <cell r="S94">
            <v>1.0098624683774413</v>
          </cell>
          <cell r="T94">
            <v>1.0104871783970797</v>
          </cell>
          <cell r="U94">
            <v>1.010623336815976</v>
          </cell>
          <cell r="V94">
            <v>1.0106457174525985</v>
          </cell>
          <cell r="W94">
            <v>1.0106484038909742</v>
          </cell>
        </row>
        <row r="95">
          <cell r="A95" t="str">
            <v>Refrigeration</v>
          </cell>
          <cell r="B95" t="str">
            <v>Water Cooler Controls-NR</v>
          </cell>
          <cell r="C95" t="str">
            <v>LO5Med</v>
          </cell>
          <cell r="D95">
            <v>4.2999999999999997E-2</v>
          </cell>
          <cell r="E95">
            <v>9.5797142280278316E-2</v>
          </cell>
          <cell r="F95">
            <v>0.16040539374775648</v>
          </cell>
          <cell r="G95">
            <v>0.23540539374775649</v>
          </cell>
          <cell r="H95">
            <v>0.32095239121809005</v>
          </cell>
          <cell r="I95">
            <v>0.42096711425629652</v>
          </cell>
          <cell r="J95">
            <v>0.53068481860864725</v>
          </cell>
          <cell r="K95">
            <v>0.642769203728351</v>
          </cell>
          <cell r="L95">
            <v>0.74839528535557953</v>
          </cell>
          <cell r="M95">
            <v>0.83918984935345187</v>
          </cell>
          <cell r="N95">
            <v>0.90945051634530116</v>
          </cell>
          <cell r="O95">
            <v>0.9576688767502457</v>
          </cell>
          <cell r="P95">
            <v>0.9865231113648858</v>
          </cell>
          <cell r="Q95">
            <v>1.0012970762896924</v>
          </cell>
          <cell r="R95">
            <v>1.0076356106578106</v>
          </cell>
          <cell r="S95">
            <v>1.0098624683774413</v>
          </cell>
          <cell r="T95">
            <v>1.0104871783970797</v>
          </cell>
          <cell r="U95">
            <v>1.010623336815976</v>
          </cell>
          <cell r="V95">
            <v>1.0106457174525985</v>
          </cell>
          <cell r="W95">
            <v>1.0106484038909742</v>
          </cell>
        </row>
        <row r="96">
          <cell r="A96" t="str">
            <v>Water Heating</v>
          </cell>
          <cell r="B96" t="str">
            <v>WHTanks-New</v>
          </cell>
          <cell r="C96" t="str">
            <v>LO12Med</v>
          </cell>
          <cell r="D96">
            <v>0.10937459468255628</v>
          </cell>
          <cell r="E96">
            <v>0.21874918936511256</v>
          </cell>
          <cell r="F96">
            <v>0.32812378404766884</v>
          </cell>
          <cell r="G96">
            <v>0.43749837873022512</v>
          </cell>
          <cell r="H96">
            <v>0.5468729734127814</v>
          </cell>
          <cell r="I96">
            <v>0.64531010862708205</v>
          </cell>
          <cell r="J96">
            <v>0.7240598167985226</v>
          </cell>
          <cell r="K96">
            <v>0.78705958333567505</v>
          </cell>
          <cell r="L96">
            <v>0.83745939656539703</v>
          </cell>
          <cell r="M96">
            <v>0.87777924714917455</v>
          </cell>
          <cell r="N96">
            <v>0.91003512761619654</v>
          </cell>
          <cell r="O96">
            <v>0.93583983198981413</v>
          </cell>
          <cell r="P96">
            <v>0.9564835954887082</v>
          </cell>
          <cell r="Q96">
            <v>0.97299860628782353</v>
          </cell>
          <cell r="R96">
            <v>0.9862106149271157</v>
          </cell>
          <cell r="S96">
            <v>0.99678022183854953</v>
          </cell>
          <cell r="T96">
            <v>0.99685231466234414</v>
          </cell>
          <cell r="U96">
            <v>0.99687806209941365</v>
          </cell>
          <cell r="V96">
            <v>0.99688683963477831</v>
          </cell>
          <cell r="W96">
            <v>0.99688970187457115</v>
          </cell>
        </row>
        <row r="97">
          <cell r="A97" t="str">
            <v>Water Heating</v>
          </cell>
          <cell r="B97" t="str">
            <v>WHTanks-NR</v>
          </cell>
          <cell r="C97" t="str">
            <v>LO12Med</v>
          </cell>
          <cell r="D97">
            <v>0.10937459468255628</v>
          </cell>
          <cell r="E97">
            <v>0.21874918936511256</v>
          </cell>
          <cell r="F97">
            <v>0.32812378404766884</v>
          </cell>
          <cell r="G97">
            <v>0.43749837873022512</v>
          </cell>
          <cell r="H97">
            <v>0.5468729734127814</v>
          </cell>
          <cell r="I97">
            <v>0.64531010862708205</v>
          </cell>
          <cell r="J97">
            <v>0.7240598167985226</v>
          </cell>
          <cell r="K97">
            <v>0.78705958333567505</v>
          </cell>
          <cell r="L97">
            <v>0.83745939656539703</v>
          </cell>
          <cell r="M97">
            <v>0.87777924714917455</v>
          </cell>
          <cell r="N97">
            <v>0.91003512761619654</v>
          </cell>
          <cell r="O97">
            <v>0.93583983198981413</v>
          </cell>
          <cell r="P97">
            <v>0.9564835954887082</v>
          </cell>
          <cell r="Q97">
            <v>0.97299860628782353</v>
          </cell>
          <cell r="R97">
            <v>0.9862106149271157</v>
          </cell>
          <cell r="S97">
            <v>0.99678022183854953</v>
          </cell>
          <cell r="T97">
            <v>0.99685231466234414</v>
          </cell>
          <cell r="U97">
            <v>0.99687806209941365</v>
          </cell>
          <cell r="V97">
            <v>0.99688683963477831</v>
          </cell>
          <cell r="W97">
            <v>0.99688970187457115</v>
          </cell>
        </row>
        <row r="98">
          <cell r="A98" t="str">
            <v>Water Heating</v>
          </cell>
          <cell r="B98" t="str">
            <v>Appliances - Clothes Washers-NR</v>
          </cell>
          <cell r="C98" t="str">
            <v>Retro20Fast</v>
          </cell>
          <cell r="D98">
            <v>0.22119921692859512</v>
          </cell>
          <cell r="E98">
            <v>0.15504311102289431</v>
          </cell>
          <cell r="F98">
            <v>0.10733128557729499</v>
          </cell>
          <cell r="G98">
            <v>8.3589689255657879E-2</v>
          </cell>
          <cell r="H98">
            <v>7.3237179880126971E-2</v>
          </cell>
          <cell r="I98">
            <v>6.3374636711760357E-2</v>
          </cell>
          <cell r="J98">
            <v>5.4291838367783084E-2</v>
          </cell>
          <cell r="K98">
            <v>4.612639225659896E-2</v>
          </cell>
          <cell r="L98">
            <v>3.8916876277172864E-2</v>
          </cell>
          <cell r="M98">
            <v>3.2639916313151704E-2</v>
          </cell>
          <cell r="N98">
            <v>2.7235706125786907E-2</v>
          </cell>
          <cell r="O98">
            <v>2.1211189258265428E-2</v>
          </cell>
          <cell r="P98">
            <v>1.6519290804212883E-2</v>
          </cell>
          <cell r="Q98">
            <v>1.2865236614105324E-2</v>
          </cell>
          <cell r="R98">
            <v>1.0019456349464106E-2</v>
          </cell>
          <cell r="S98">
            <v>7.8031604509122832E-3</v>
          </cell>
          <cell r="T98">
            <v>6.077107469602494E-3</v>
          </cell>
          <cell r="U98">
            <v>4.7328560561354371E-3</v>
          </cell>
          <cell r="V98">
            <v>3.6859520026825132E-3</v>
          </cell>
          <cell r="W98">
            <v>2.8706223060526725E-3</v>
          </cell>
        </row>
        <row r="99">
          <cell r="A99" t="str">
            <v>Water Heating</v>
          </cell>
          <cell r="B99" t="str">
            <v>Showerheads-Retro</v>
          </cell>
          <cell r="C99" t="str">
            <v>Retro20Fast</v>
          </cell>
          <cell r="D99">
            <v>0.22119921692859512</v>
          </cell>
          <cell r="E99">
            <v>0.15504311102289431</v>
          </cell>
          <cell r="F99">
            <v>0.10733128557729499</v>
          </cell>
          <cell r="G99">
            <v>8.3589689255657879E-2</v>
          </cell>
          <cell r="H99">
            <v>7.3237179880126971E-2</v>
          </cell>
          <cell r="I99">
            <v>6.3374636711760357E-2</v>
          </cell>
          <cell r="J99">
            <v>5.4291838367783084E-2</v>
          </cell>
          <cell r="K99">
            <v>4.612639225659896E-2</v>
          </cell>
          <cell r="L99">
            <v>3.8916876277172864E-2</v>
          </cell>
          <cell r="M99">
            <v>3.2639916313151704E-2</v>
          </cell>
          <cell r="N99">
            <v>2.7235706125786907E-2</v>
          </cell>
          <cell r="O99">
            <v>2.1211189258265428E-2</v>
          </cell>
          <cell r="P99">
            <v>1.6519290804212883E-2</v>
          </cell>
          <cell r="Q99">
            <v>1.2865236614105324E-2</v>
          </cell>
          <cell r="R99">
            <v>1.0019456349464106E-2</v>
          </cell>
          <cell r="S99">
            <v>7.8031604509122832E-3</v>
          </cell>
          <cell r="T99">
            <v>6.077107469602494E-3</v>
          </cell>
          <cell r="U99">
            <v>4.7328560561354371E-3</v>
          </cell>
          <cell r="V99">
            <v>3.6859520026825132E-3</v>
          </cell>
          <cell r="W99">
            <v>2.8706223060526725E-3</v>
          </cell>
        </row>
        <row r="100">
          <cell r="A100" t="str">
            <v>Water Heating</v>
          </cell>
          <cell r="B100" t="str">
            <v>Water Heating - GFHX-New</v>
          </cell>
          <cell r="C100" t="str">
            <v>Retro20Fast</v>
          </cell>
          <cell r="D100">
            <v>0.22119921692859512</v>
          </cell>
          <cell r="E100">
            <v>0.15504311102289431</v>
          </cell>
          <cell r="F100">
            <v>0.10733128557729499</v>
          </cell>
          <cell r="G100">
            <v>8.3589689255657879E-2</v>
          </cell>
          <cell r="H100">
            <v>7.3237179880126971E-2</v>
          </cell>
          <cell r="I100">
            <v>6.3374636711760357E-2</v>
          </cell>
          <cell r="J100">
            <v>5.4291838367783084E-2</v>
          </cell>
          <cell r="K100">
            <v>4.612639225659896E-2</v>
          </cell>
          <cell r="L100">
            <v>3.8916876277172864E-2</v>
          </cell>
          <cell r="M100">
            <v>3.2639916313151704E-2</v>
          </cell>
          <cell r="N100">
            <v>2.7235706125786907E-2</v>
          </cell>
          <cell r="O100">
            <v>2.1211189258265428E-2</v>
          </cell>
          <cell r="P100">
            <v>1.6519290804212883E-2</v>
          </cell>
          <cell r="Q100">
            <v>1.2865236614105324E-2</v>
          </cell>
          <cell r="R100">
            <v>1.0019456349464106E-2</v>
          </cell>
          <cell r="S100">
            <v>7.8031604509122832E-3</v>
          </cell>
          <cell r="T100">
            <v>6.077107469602494E-3</v>
          </cell>
          <cell r="U100">
            <v>4.7328560561354371E-3</v>
          </cell>
          <cell r="V100">
            <v>3.6859520026825132E-3</v>
          </cell>
          <cell r="W100">
            <v>2.8706223060526725E-3</v>
          </cell>
        </row>
        <row r="101">
          <cell r="B101" t="str">
            <v>Demand Control Circulating system DHW-Retro</v>
          </cell>
          <cell r="C101" t="str">
            <v>RetroEven20</v>
          </cell>
          <cell r="D101">
            <v>0.05</v>
          </cell>
          <cell r="E101">
            <v>0.05</v>
          </cell>
          <cell r="F101">
            <v>0.05</v>
          </cell>
          <cell r="G101">
            <v>0.05</v>
          </cell>
          <cell r="H101">
            <v>0.05</v>
          </cell>
          <cell r="I101">
            <v>0.05</v>
          </cell>
          <cell r="J101">
            <v>0.05</v>
          </cell>
          <cell r="K101">
            <v>0.05</v>
          </cell>
          <cell r="L101">
            <v>0.05</v>
          </cell>
          <cell r="M101">
            <v>0.05</v>
          </cell>
          <cell r="N101">
            <v>0.05</v>
          </cell>
          <cell r="O101">
            <v>0.05</v>
          </cell>
          <cell r="P101">
            <v>0.05</v>
          </cell>
          <cell r="Q101">
            <v>0.05</v>
          </cell>
          <cell r="R101">
            <v>0.05</v>
          </cell>
          <cell r="S101">
            <v>0.05</v>
          </cell>
          <cell r="T101">
            <v>0.05</v>
          </cell>
          <cell r="U101">
            <v>0.05</v>
          </cell>
          <cell r="V101">
            <v>0.05</v>
          </cell>
          <cell r="W101">
            <v>0.05</v>
          </cell>
        </row>
        <row r="102">
          <cell r="B102" t="str">
            <v>Central HPWH MF-Retro</v>
          </cell>
          <cell r="C102" t="str">
            <v>Retro20Fast</v>
          </cell>
          <cell r="D102">
            <v>0.22119921692859512</v>
          </cell>
          <cell r="E102">
            <v>0.15504311102289431</v>
          </cell>
          <cell r="F102">
            <v>0.10733128557729499</v>
          </cell>
          <cell r="G102">
            <v>8.3589689255657879E-2</v>
          </cell>
          <cell r="H102">
            <v>7.3237179880126971E-2</v>
          </cell>
          <cell r="I102">
            <v>6.3374636711760357E-2</v>
          </cell>
          <cell r="J102">
            <v>5.4291838367783084E-2</v>
          </cell>
          <cell r="K102">
            <v>4.612639225659896E-2</v>
          </cell>
          <cell r="L102">
            <v>3.8916876277172864E-2</v>
          </cell>
          <cell r="M102">
            <v>3.2639916313151704E-2</v>
          </cell>
          <cell r="N102">
            <v>2.7235706125786907E-2</v>
          </cell>
          <cell r="O102">
            <v>2.1211189258265428E-2</v>
          </cell>
          <cell r="P102">
            <v>1.6519290804212883E-2</v>
          </cell>
          <cell r="Q102">
            <v>1.2865236614105324E-2</v>
          </cell>
          <cell r="R102">
            <v>1.0019456349464106E-2</v>
          </cell>
          <cell r="S102">
            <v>7.8031604509122832E-3</v>
          </cell>
          <cell r="T102">
            <v>6.077107469602494E-3</v>
          </cell>
          <cell r="U102">
            <v>4.7328560561354371E-3</v>
          </cell>
          <cell r="V102">
            <v>3.6859520026825132E-3</v>
          </cell>
          <cell r="W102">
            <v>2.8706223060526725E-3</v>
          </cell>
        </row>
        <row r="103">
          <cell r="B103" t="str">
            <v>Ultra Low Energy Building-New</v>
          </cell>
          <cell r="C103" t="str">
            <v>LO1Slow</v>
          </cell>
          <cell r="D103">
            <v>2.5643970768378654E-3</v>
          </cell>
          <cell r="E103">
            <v>7.6904586297764643E-3</v>
          </cell>
          <cell r="F103">
            <v>1.6792013047419844E-2</v>
          </cell>
          <cell r="G103">
            <v>3.15969387774655E-2</v>
          </cell>
          <cell r="H103">
            <v>5.406874819795171E-2</v>
          </cell>
          <cell r="I103">
            <v>8.6253181011834101E-2</v>
          </cell>
          <cell r="J103">
            <v>0.1300328481838382</v>
          </cell>
          <cell r="K103">
            <v>0.18678710893858319</v>
          </cell>
          <cell r="L103">
            <v>0.2569823480072907</v>
          </cell>
          <cell r="M103">
            <v>0.33975920985004748</v>
          </cell>
          <cell r="N103">
            <v>0.43262946935754232</v>
          </cell>
          <cell r="O103">
            <v>0.53142594003645804</v>
          </cell>
          <cell r="P103">
            <v>0.63063487292644704</v>
          </cell>
          <cell r="Q103">
            <v>0.7241560234206913</v>
          </cell>
          <cell r="R103">
            <v>0.80638203131755359</v>
          </cell>
          <cell r="S103">
            <v>0.87331559734491926</v>
          </cell>
          <cell r="T103">
            <v>0.92334516248836807</v>
          </cell>
          <cell r="U103">
            <v>0.95737002770730018</v>
          </cell>
          <cell r="V103">
            <v>0.97821608704807483</v>
          </cell>
          <cell r="W103">
            <v>0.98821608704807484</v>
          </cell>
        </row>
        <row r="105">
          <cell r="D105" t="str">
            <v/>
          </cell>
          <cell r="E105" t="str">
            <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str">
            <v/>
          </cell>
          <cell r="S105" t="str">
            <v/>
          </cell>
          <cell r="T105" t="str">
            <v/>
          </cell>
          <cell r="U105" t="str">
            <v/>
          </cell>
          <cell r="V105" t="str">
            <v/>
          </cell>
          <cell r="W105" t="str">
            <v/>
          </cell>
        </row>
        <row r="106">
          <cell r="D106" t="str">
            <v/>
          </cell>
          <cell r="E106" t="str">
            <v/>
          </cell>
          <cell r="F106" t="str">
            <v/>
          </cell>
          <cell r="G106" t="str">
            <v/>
          </cell>
          <cell r="H106" t="str">
            <v/>
          </cell>
          <cell r="I106" t="str">
            <v/>
          </cell>
          <cell r="J106" t="str">
            <v/>
          </cell>
          <cell r="K106" t="str">
            <v/>
          </cell>
          <cell r="L106" t="str">
            <v/>
          </cell>
          <cell r="M106" t="str">
            <v/>
          </cell>
          <cell r="N106" t="str">
            <v/>
          </cell>
          <cell r="O106" t="str">
            <v/>
          </cell>
          <cell r="P106" t="str">
            <v/>
          </cell>
          <cell r="Q106" t="str">
            <v/>
          </cell>
          <cell r="R106" t="str">
            <v/>
          </cell>
          <cell r="S106" t="str">
            <v/>
          </cell>
          <cell r="T106" t="str">
            <v/>
          </cell>
          <cell r="U106" t="str">
            <v/>
          </cell>
          <cell r="V106" t="str">
            <v/>
          </cell>
          <cell r="W106" t="str">
            <v/>
          </cell>
        </row>
        <row r="107">
          <cell r="D107" t="str">
            <v/>
          </cell>
          <cell r="E107" t="str">
            <v/>
          </cell>
          <cell r="F107" t="str">
            <v/>
          </cell>
          <cell r="G107" t="str">
            <v/>
          </cell>
          <cell r="H107" t="str">
            <v/>
          </cell>
          <cell r="I107" t="str">
            <v/>
          </cell>
          <cell r="J107" t="str">
            <v/>
          </cell>
          <cell r="K107" t="str">
            <v/>
          </cell>
          <cell r="L107" t="str">
            <v/>
          </cell>
          <cell r="M107" t="str">
            <v/>
          </cell>
          <cell r="N107" t="str">
            <v/>
          </cell>
          <cell r="O107" t="str">
            <v/>
          </cell>
          <cell r="P107" t="str">
            <v/>
          </cell>
          <cell r="Q107" t="str">
            <v/>
          </cell>
          <cell r="R107" t="str">
            <v/>
          </cell>
          <cell r="S107" t="str">
            <v/>
          </cell>
          <cell r="T107" t="str">
            <v/>
          </cell>
          <cell r="U107" t="str">
            <v/>
          </cell>
          <cell r="V107" t="str">
            <v/>
          </cell>
          <cell r="W107" t="str">
            <v/>
          </cell>
        </row>
        <row r="108">
          <cell r="D108" t="str">
            <v/>
          </cell>
          <cell r="E108" t="str">
            <v/>
          </cell>
          <cell r="F108" t="str">
            <v/>
          </cell>
          <cell r="G108" t="str">
            <v/>
          </cell>
          <cell r="H108" t="str">
            <v/>
          </cell>
          <cell r="I108" t="str">
            <v/>
          </cell>
          <cell r="J108" t="str">
            <v/>
          </cell>
          <cell r="K108" t="str">
            <v/>
          </cell>
          <cell r="L108" t="str">
            <v/>
          </cell>
          <cell r="M108" t="str">
            <v/>
          </cell>
          <cell r="N108" t="str">
            <v/>
          </cell>
          <cell r="O108" t="str">
            <v/>
          </cell>
          <cell r="P108" t="str">
            <v/>
          </cell>
          <cell r="Q108" t="str">
            <v/>
          </cell>
          <cell r="R108" t="str">
            <v/>
          </cell>
          <cell r="S108" t="str">
            <v/>
          </cell>
          <cell r="T108" t="str">
            <v/>
          </cell>
          <cell r="U108" t="str">
            <v/>
          </cell>
          <cell r="V108" t="str">
            <v/>
          </cell>
          <cell r="W108" t="str">
            <v/>
          </cell>
        </row>
        <row r="109">
          <cell r="D109" t="str">
            <v/>
          </cell>
          <cell r="E109" t="str">
            <v/>
          </cell>
          <cell r="F109" t="str">
            <v/>
          </cell>
          <cell r="G109" t="str">
            <v/>
          </cell>
          <cell r="H109" t="str">
            <v/>
          </cell>
          <cell r="I109" t="str">
            <v/>
          </cell>
          <cell r="J109" t="str">
            <v/>
          </cell>
          <cell r="K109" t="str">
            <v/>
          </cell>
          <cell r="L109" t="str">
            <v/>
          </cell>
          <cell r="M109" t="str">
            <v/>
          </cell>
          <cell r="N109" t="str">
            <v/>
          </cell>
          <cell r="O109" t="str">
            <v/>
          </cell>
          <cell r="P109" t="str">
            <v/>
          </cell>
          <cell r="Q109" t="str">
            <v/>
          </cell>
          <cell r="R109" t="str">
            <v/>
          </cell>
          <cell r="S109" t="str">
            <v/>
          </cell>
          <cell r="T109" t="str">
            <v/>
          </cell>
          <cell r="U109" t="str">
            <v/>
          </cell>
          <cell r="V109" t="str">
            <v/>
          </cell>
          <cell r="W109" t="str">
            <v/>
          </cell>
        </row>
        <row r="110">
          <cell r="D110" t="str">
            <v/>
          </cell>
          <cell r="E110" t="str">
            <v/>
          </cell>
          <cell r="F110" t="str">
            <v/>
          </cell>
          <cell r="G110" t="str">
            <v/>
          </cell>
          <cell r="H110" t="str">
            <v/>
          </cell>
          <cell r="I110" t="str">
            <v/>
          </cell>
          <cell r="J110" t="str">
            <v/>
          </cell>
          <cell r="K110" t="str">
            <v/>
          </cell>
          <cell r="L110" t="str">
            <v/>
          </cell>
          <cell r="M110" t="str">
            <v/>
          </cell>
          <cell r="N110" t="str">
            <v/>
          </cell>
          <cell r="O110" t="str">
            <v/>
          </cell>
          <cell r="P110" t="str">
            <v/>
          </cell>
          <cell r="Q110" t="str">
            <v/>
          </cell>
          <cell r="R110" t="str">
            <v/>
          </cell>
          <cell r="S110" t="str">
            <v/>
          </cell>
          <cell r="T110" t="str">
            <v/>
          </cell>
          <cell r="U110" t="str">
            <v/>
          </cell>
          <cell r="V110" t="str">
            <v/>
          </cell>
          <cell r="W110" t="str">
            <v/>
          </cell>
        </row>
        <row r="111">
          <cell r="D111" t="str">
            <v/>
          </cell>
          <cell r="E111" t="str">
            <v/>
          </cell>
          <cell r="F111" t="str">
            <v/>
          </cell>
          <cell r="G111" t="str">
            <v/>
          </cell>
          <cell r="H111" t="str">
            <v/>
          </cell>
          <cell r="I111" t="str">
            <v/>
          </cell>
          <cell r="J111" t="str">
            <v/>
          </cell>
          <cell r="K111" t="str">
            <v/>
          </cell>
          <cell r="L111" t="str">
            <v/>
          </cell>
          <cell r="M111" t="str">
            <v/>
          </cell>
          <cell r="N111" t="str">
            <v/>
          </cell>
          <cell r="O111" t="str">
            <v/>
          </cell>
          <cell r="P111" t="str">
            <v/>
          </cell>
          <cell r="Q111" t="str">
            <v/>
          </cell>
          <cell r="R111" t="str">
            <v/>
          </cell>
          <cell r="S111" t="str">
            <v/>
          </cell>
          <cell r="T111" t="str">
            <v/>
          </cell>
          <cell r="U111" t="str">
            <v/>
          </cell>
          <cell r="V111" t="str">
            <v/>
          </cell>
          <cell r="W111" t="str">
            <v/>
          </cell>
        </row>
        <row r="112">
          <cell r="D112" t="str">
            <v/>
          </cell>
          <cell r="E112" t="str">
            <v/>
          </cell>
          <cell r="F112" t="str">
            <v/>
          </cell>
          <cell r="G112" t="str">
            <v/>
          </cell>
          <cell r="H112" t="str">
            <v/>
          </cell>
          <cell r="I112" t="str">
            <v/>
          </cell>
          <cell r="J112" t="str">
            <v/>
          </cell>
          <cell r="K112" t="str">
            <v/>
          </cell>
          <cell r="L112" t="str">
            <v/>
          </cell>
          <cell r="M112" t="str">
            <v/>
          </cell>
          <cell r="N112" t="str">
            <v/>
          </cell>
          <cell r="O112" t="str">
            <v/>
          </cell>
          <cell r="P112" t="str">
            <v/>
          </cell>
          <cell r="Q112" t="str">
            <v/>
          </cell>
          <cell r="R112" t="str">
            <v/>
          </cell>
          <cell r="S112" t="str">
            <v/>
          </cell>
          <cell r="T112" t="str">
            <v/>
          </cell>
          <cell r="U112" t="str">
            <v/>
          </cell>
          <cell r="V112" t="str">
            <v/>
          </cell>
          <cell r="W112" t="str">
            <v/>
          </cell>
        </row>
        <row r="113">
          <cell r="D113" t="str">
            <v/>
          </cell>
          <cell r="E113" t="str">
            <v/>
          </cell>
          <cell r="F113" t="str">
            <v/>
          </cell>
          <cell r="G113" t="str">
            <v/>
          </cell>
          <cell r="H113" t="str">
            <v/>
          </cell>
          <cell r="I113" t="str">
            <v/>
          </cell>
          <cell r="J113" t="str">
            <v/>
          </cell>
          <cell r="K113" t="str">
            <v/>
          </cell>
          <cell r="L113" t="str">
            <v/>
          </cell>
          <cell r="M113" t="str">
            <v/>
          </cell>
          <cell r="N113" t="str">
            <v/>
          </cell>
          <cell r="O113" t="str">
            <v/>
          </cell>
          <cell r="P113" t="str">
            <v/>
          </cell>
          <cell r="Q113" t="str">
            <v/>
          </cell>
          <cell r="R113" t="str">
            <v/>
          </cell>
          <cell r="S113" t="str">
            <v/>
          </cell>
          <cell r="T113" t="str">
            <v/>
          </cell>
          <cell r="U113" t="str">
            <v/>
          </cell>
          <cell r="V113" t="str">
            <v/>
          </cell>
          <cell r="W113" t="str">
            <v/>
          </cell>
        </row>
        <row r="114">
          <cell r="D114" t="str">
            <v/>
          </cell>
          <cell r="E114" t="str">
            <v/>
          </cell>
          <cell r="F114" t="str">
            <v/>
          </cell>
          <cell r="G114" t="str">
            <v/>
          </cell>
          <cell r="H114" t="str">
            <v/>
          </cell>
          <cell r="I114" t="str">
            <v/>
          </cell>
          <cell r="J114" t="str">
            <v/>
          </cell>
          <cell r="K114" t="str">
            <v/>
          </cell>
          <cell r="L114" t="str">
            <v/>
          </cell>
          <cell r="M114" t="str">
            <v/>
          </cell>
          <cell r="N114" t="str">
            <v/>
          </cell>
          <cell r="O114" t="str">
            <v/>
          </cell>
          <cell r="P114" t="str">
            <v/>
          </cell>
          <cell r="Q114" t="str">
            <v/>
          </cell>
          <cell r="R114" t="str">
            <v/>
          </cell>
          <cell r="S114" t="str">
            <v/>
          </cell>
          <cell r="T114" t="str">
            <v/>
          </cell>
          <cell r="U114" t="str">
            <v/>
          </cell>
          <cell r="V114" t="str">
            <v/>
          </cell>
          <cell r="W114" t="str">
            <v/>
          </cell>
        </row>
        <row r="115">
          <cell r="D115" t="str">
            <v/>
          </cell>
          <cell r="E115" t="str">
            <v/>
          </cell>
          <cell r="F115" t="str">
            <v/>
          </cell>
          <cell r="G115" t="str">
            <v/>
          </cell>
          <cell r="H115" t="str">
            <v/>
          </cell>
          <cell r="I115" t="str">
            <v/>
          </cell>
          <cell r="J115" t="str">
            <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row>
        <row r="116">
          <cell r="D116" t="str">
            <v/>
          </cell>
          <cell r="E116" t="str">
            <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
          </cell>
          <cell r="S116" t="str">
            <v/>
          </cell>
          <cell r="T116" t="str">
            <v/>
          </cell>
          <cell r="U116" t="str">
            <v/>
          </cell>
          <cell r="V116" t="str">
            <v/>
          </cell>
          <cell r="W116" t="str">
            <v/>
          </cell>
        </row>
        <row r="117">
          <cell r="D117" t="str">
            <v/>
          </cell>
          <cell r="E117" t="str">
            <v/>
          </cell>
          <cell r="F117" t="str">
            <v/>
          </cell>
          <cell r="G117" t="str">
            <v/>
          </cell>
          <cell r="H117" t="str">
            <v/>
          </cell>
          <cell r="I117" t="str">
            <v/>
          </cell>
          <cell r="J117" t="str">
            <v/>
          </cell>
          <cell r="K117" t="str">
            <v/>
          </cell>
          <cell r="L117" t="str">
            <v/>
          </cell>
          <cell r="M117" t="str">
            <v/>
          </cell>
          <cell r="N117" t="str">
            <v/>
          </cell>
          <cell r="O117" t="str">
            <v/>
          </cell>
          <cell r="P117" t="str">
            <v/>
          </cell>
          <cell r="Q117" t="str">
            <v/>
          </cell>
          <cell r="R117" t="str">
            <v/>
          </cell>
          <cell r="S117" t="str">
            <v/>
          </cell>
          <cell r="T117" t="str">
            <v/>
          </cell>
          <cell r="U117" t="str">
            <v/>
          </cell>
          <cell r="V117" t="str">
            <v/>
          </cell>
          <cell r="W117" t="str">
            <v/>
          </cell>
        </row>
        <row r="118">
          <cell r="D118" t="str">
            <v/>
          </cell>
          <cell r="E118" t="str">
            <v/>
          </cell>
          <cell r="F118" t="str">
            <v/>
          </cell>
          <cell r="G118" t="str">
            <v/>
          </cell>
          <cell r="H118" t="str">
            <v/>
          </cell>
          <cell r="I118" t="str">
            <v/>
          </cell>
          <cell r="J118" t="str">
            <v/>
          </cell>
          <cell r="K118" t="str">
            <v/>
          </cell>
          <cell r="L118" t="str">
            <v/>
          </cell>
          <cell r="M118" t="str">
            <v/>
          </cell>
          <cell r="N118" t="str">
            <v/>
          </cell>
          <cell r="O118" t="str">
            <v/>
          </cell>
          <cell r="P118" t="str">
            <v/>
          </cell>
          <cell r="Q118" t="str">
            <v/>
          </cell>
          <cell r="R118" t="str">
            <v/>
          </cell>
          <cell r="S118" t="str">
            <v/>
          </cell>
          <cell r="T118" t="str">
            <v/>
          </cell>
          <cell r="U118" t="str">
            <v/>
          </cell>
          <cell r="V118" t="str">
            <v/>
          </cell>
          <cell r="W118" t="str">
            <v/>
          </cell>
        </row>
        <row r="119">
          <cell r="D119" t="str">
            <v/>
          </cell>
          <cell r="E119" t="str">
            <v/>
          </cell>
          <cell r="F119" t="str">
            <v/>
          </cell>
          <cell r="G119" t="str">
            <v/>
          </cell>
          <cell r="H119" t="str">
            <v/>
          </cell>
          <cell r="I119" t="str">
            <v/>
          </cell>
          <cell r="J119" t="str">
            <v/>
          </cell>
          <cell r="K119" t="str">
            <v/>
          </cell>
          <cell r="L119" t="str">
            <v/>
          </cell>
          <cell r="M119" t="str">
            <v/>
          </cell>
          <cell r="N119" t="str">
            <v/>
          </cell>
          <cell r="O119" t="str">
            <v/>
          </cell>
          <cell r="P119" t="str">
            <v/>
          </cell>
          <cell r="Q119" t="str">
            <v/>
          </cell>
          <cell r="R119" t="str">
            <v/>
          </cell>
          <cell r="S119" t="str">
            <v/>
          </cell>
          <cell r="T119" t="str">
            <v/>
          </cell>
          <cell r="U119" t="str">
            <v/>
          </cell>
          <cell r="V119" t="str">
            <v/>
          </cell>
          <cell r="W119" t="str">
            <v/>
          </cell>
        </row>
      </sheetData>
      <sheetData sheetId="8">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row>
        <row r="13">
          <cell r="B13" t="str">
            <v>Compressed Air-NR</v>
          </cell>
        </row>
        <row r="14">
          <cell r="B14" t="str">
            <v>Network PC Power Management-Retro</v>
          </cell>
        </row>
        <row r="15">
          <cell r="B15" t="str">
            <v>Laptop-NR</v>
          </cell>
        </row>
        <row r="16">
          <cell r="B16" t="str">
            <v>Smart Plug Power Strips-Retro</v>
          </cell>
        </row>
        <row r="17">
          <cell r="B17" t="str">
            <v>Data Centers-NR</v>
          </cell>
        </row>
        <row r="18">
          <cell r="B18" t="str">
            <v>Monitor-NR</v>
          </cell>
        </row>
        <row r="19">
          <cell r="B19" t="str">
            <v>Desktop-NR</v>
          </cell>
        </row>
        <row r="20">
          <cell r="B20" t="str">
            <v>Pre-Rinse Spray Valve-Retro</v>
          </cell>
        </row>
        <row r="21">
          <cell r="B21" t="str">
            <v>Cooking Equipment-NR</v>
          </cell>
        </row>
        <row r="22">
          <cell r="B22" t="str">
            <v>DHP-New</v>
          </cell>
        </row>
        <row r="23">
          <cell r="B23" t="str">
            <v>DHP-Retro</v>
          </cell>
        </row>
        <row r="24">
          <cell r="B24" t="str">
            <v>Glass-New</v>
          </cell>
        </row>
        <row r="25">
          <cell r="B25" t="str">
            <v>Glass-NR</v>
          </cell>
        </row>
        <row r="26">
          <cell r="B26" t="str">
            <v>WEPT-Retro</v>
          </cell>
        </row>
        <row r="27">
          <cell r="B27" t="str">
            <v>Advanced Rooftop Controller-New</v>
          </cell>
        </row>
        <row r="28">
          <cell r="B28" t="str">
            <v>Advanced Rooftop Controller-NR</v>
          </cell>
        </row>
        <row r="29">
          <cell r="B29" t="str">
            <v>Advanced Rooftop Controller-Retro</v>
          </cell>
        </row>
        <row r="30">
          <cell r="B30" t="str">
            <v>Variable Speed Chiller-New</v>
          </cell>
        </row>
        <row r="31">
          <cell r="B31" t="str">
            <v>Variable Speed Chiller-NR</v>
          </cell>
        </row>
        <row r="32">
          <cell r="B32" t="str">
            <v>Commercial EM-New</v>
          </cell>
        </row>
        <row r="33">
          <cell r="B33" t="str">
            <v>Commercial EM-NR</v>
          </cell>
        </row>
        <row r="34">
          <cell r="B34" t="str">
            <v>Commercial EM-Retro</v>
          </cell>
        </row>
        <row r="35">
          <cell r="B35" t="str">
            <v>Evaporative Assist Cooling-New</v>
          </cell>
        </row>
        <row r="36">
          <cell r="B36" t="str">
            <v>Evaporative Assist Cooling-NR</v>
          </cell>
        </row>
        <row r="37">
          <cell r="B37" t="str">
            <v>Economizer-Retro</v>
          </cell>
        </row>
        <row r="38">
          <cell r="B38" t="str">
            <v>Demand Control Ventilation-New</v>
          </cell>
        </row>
        <row r="39">
          <cell r="B39" t="str">
            <v>Demand Control Ventilation-NR</v>
          </cell>
        </row>
        <row r="40">
          <cell r="B40" t="str">
            <v>Demand Control Ventilation-Retro</v>
          </cell>
        </row>
        <row r="41">
          <cell r="B41" t="str">
            <v>Premium Fume Hood-NR</v>
          </cell>
        </row>
        <row r="42">
          <cell r="B42" t="str">
            <v>DCV Restaurant Hood-Retro</v>
          </cell>
        </row>
        <row r="43">
          <cell r="B43" t="str">
            <v>DCV Parking Garage-Retro</v>
          </cell>
        </row>
        <row r="44">
          <cell r="B44" t="str">
            <v>Weatherization - School-Retro</v>
          </cell>
        </row>
        <row r="45">
          <cell r="B45" t="str">
            <v>Energy Recovery Ventilator-NR</v>
          </cell>
        </row>
        <row r="46">
          <cell r="B46" t="str">
            <v>AC Heat Recovery for Water Heating-NR</v>
          </cell>
        </row>
        <row r="47">
          <cell r="B47" t="str">
            <v>Room Occupancy Sensors in Lodging-Retro</v>
          </cell>
        </row>
        <row r="48">
          <cell r="B48" t="str">
            <v>Chiller - chilled water retrofit-Retro</v>
          </cell>
        </row>
        <row r="49">
          <cell r="B49" t="str">
            <v>Chiller - equip retrofits-Retro</v>
          </cell>
        </row>
        <row r="50">
          <cell r="B50" t="str">
            <v>Pool Blankets-Retro</v>
          </cell>
        </row>
        <row r="51">
          <cell r="B51" t="str">
            <v>Web-Enabled Thermostats-Retro</v>
          </cell>
        </row>
        <row r="52">
          <cell r="B52" t="str">
            <v>Garage CO2 ventilation-Retro</v>
          </cell>
        </row>
        <row r="53">
          <cell r="B53" t="str">
            <v>Circ Pump ECM and drive-Retro</v>
          </cell>
        </row>
        <row r="54">
          <cell r="B54" t="str">
            <v>VRF-New</v>
          </cell>
          <cell r="C54">
            <v>0.05</v>
          </cell>
          <cell r="D54">
            <v>0.8</v>
          </cell>
          <cell r="E54">
            <v>0.8</v>
          </cell>
          <cell r="F54">
            <v>0.25</v>
          </cell>
          <cell r="G54">
            <v>0.25</v>
          </cell>
          <cell r="H54">
            <v>0.25</v>
          </cell>
          <cell r="I54">
            <v>0.25</v>
          </cell>
          <cell r="J54">
            <v>0.8</v>
          </cell>
          <cell r="K54">
            <v>0.8</v>
          </cell>
          <cell r="L54">
            <v>0.01</v>
          </cell>
          <cell r="M54">
            <v>0.05</v>
          </cell>
          <cell r="N54">
            <v>0.05</v>
          </cell>
          <cell r="O54">
            <v>0.25</v>
          </cell>
          <cell r="P54">
            <v>0.7</v>
          </cell>
          <cell r="Q54">
            <v>0.05</v>
          </cell>
          <cell r="R54">
            <v>0.8</v>
          </cell>
          <cell r="S54">
            <v>0.25</v>
          </cell>
          <cell r="T54">
            <v>0.8</v>
          </cell>
        </row>
        <row r="55">
          <cell r="B55" t="str">
            <v>VRF-Retro</v>
          </cell>
          <cell r="C55">
            <v>4.9500000000000004E-3</v>
          </cell>
          <cell r="D55">
            <v>6.93E-2</v>
          </cell>
          <cell r="E55">
            <v>6.93E-2</v>
          </cell>
          <cell r="F55">
            <v>2.4750000000000001E-2</v>
          </cell>
          <cell r="G55">
            <v>2.4750000000000001E-2</v>
          </cell>
          <cell r="H55">
            <v>2.4750000000000001E-2</v>
          </cell>
          <cell r="I55">
            <v>2.4750000000000001E-2</v>
          </cell>
          <cell r="J55">
            <v>6.93E-2</v>
          </cell>
          <cell r="K55">
            <v>6.93E-2</v>
          </cell>
          <cell r="L55">
            <v>9.8999999999999999E-4</v>
          </cell>
          <cell r="M55">
            <v>4.9500000000000004E-3</v>
          </cell>
          <cell r="N55">
            <v>4.9500000000000004E-3</v>
          </cell>
          <cell r="O55">
            <v>2.4750000000000001E-2</v>
          </cell>
          <cell r="P55">
            <v>6.93E-2</v>
          </cell>
          <cell r="Q55">
            <v>4.9500000000000004E-3</v>
          </cell>
          <cell r="R55">
            <v>6.93E-2</v>
          </cell>
          <cell r="S55">
            <v>2.4750000000000001E-2</v>
          </cell>
          <cell r="T55">
            <v>6.93E-2</v>
          </cell>
        </row>
        <row r="56">
          <cell r="B56" t="str">
            <v>Evaporator Roof Top HVAC-Retro</v>
          </cell>
        </row>
        <row r="57">
          <cell r="B57" t="str">
            <v>Secondary Glazing Systems-Retro</v>
          </cell>
        </row>
        <row r="58">
          <cell r="B58" t="str">
            <v>LPD Package-New</v>
          </cell>
          <cell r="V58" t="str">
            <v>Feas in Lighting Workbook due to multiple measures</v>
          </cell>
        </row>
        <row r="59">
          <cell r="B59" t="str">
            <v>LPD Package-NR</v>
          </cell>
          <cell r="V59" t="str">
            <v>Feas in Lighting Workbook due to multiple measures</v>
          </cell>
        </row>
        <row r="60">
          <cell r="B60" t="str">
            <v>LPD Package-Retro</v>
          </cell>
          <cell r="V60" t="str">
            <v>Feas in Lighting Workbook due to multiple measures</v>
          </cell>
        </row>
        <row r="61">
          <cell r="B61" t="str">
            <v>Top Daylighting-New</v>
          </cell>
        </row>
        <row r="62">
          <cell r="B62" t="str">
            <v>Perimeter Daylighting Controls Advanced-New</v>
          </cell>
        </row>
        <row r="63">
          <cell r="B63" t="str">
            <v>Perimeter Daylighting Controls Advanced-NR</v>
          </cell>
        </row>
        <row r="64">
          <cell r="B64" t="str">
            <v>Lighting Controls Interior-New</v>
          </cell>
        </row>
        <row r="65">
          <cell r="B65" t="str">
            <v>Lighting Controls Interior-NR</v>
          </cell>
        </row>
        <row r="66">
          <cell r="B66" t="str">
            <v>Exterior Building Lighting-New</v>
          </cell>
        </row>
        <row r="67">
          <cell r="B67" t="str">
            <v>Exterior Building Lighting-NR</v>
          </cell>
        </row>
        <row r="68">
          <cell r="B68" t="str">
            <v>Street and Roadway Lighting-New</v>
          </cell>
        </row>
        <row r="69">
          <cell r="B69" t="str">
            <v>Street and Roadway Lighting-NR</v>
          </cell>
        </row>
        <row r="70">
          <cell r="B70" t="str">
            <v>Parking Lighting-New</v>
          </cell>
        </row>
        <row r="71">
          <cell r="B71" t="str">
            <v>Parking Lighting-NR</v>
          </cell>
        </row>
        <row r="72">
          <cell r="B72" t="str">
            <v>Low Power LF Lamps-NR</v>
          </cell>
        </row>
        <row r="73">
          <cell r="B73" t="str">
            <v>LEC Exit Sign-New</v>
          </cell>
        </row>
        <row r="74">
          <cell r="B74" t="str">
            <v>LEC Exit Sign-NR</v>
          </cell>
        </row>
        <row r="75">
          <cell r="B75" t="str">
            <v>Bi-Level Stairwell Lighting-NR</v>
          </cell>
        </row>
        <row r="76">
          <cell r="B76" t="str">
            <v>ECM-VAV-New</v>
          </cell>
        </row>
        <row r="77">
          <cell r="B77" t="str">
            <v>ECM-VAV-NR</v>
          </cell>
        </row>
        <row r="78">
          <cell r="B78" t="str">
            <v>Pool pumps-Retro</v>
          </cell>
        </row>
        <row r="79">
          <cell r="B79" t="str">
            <v>MotorsRewind-New</v>
          </cell>
        </row>
        <row r="80">
          <cell r="B80" t="str">
            <v>MotorsRewind-NR</v>
          </cell>
        </row>
        <row r="81">
          <cell r="B81" t="str">
            <v>Municipal Sewage Treatment-Retro</v>
          </cell>
        </row>
        <row r="82">
          <cell r="B82" t="str">
            <v>Municipal Water Supply-Retro</v>
          </cell>
        </row>
        <row r="83">
          <cell r="B83" t="str">
            <v>Engine Generator Block Heaters-Retro</v>
          </cell>
        </row>
        <row r="84">
          <cell r="B84" t="str">
            <v>Grocery Refrigeration Bundle-Retro</v>
          </cell>
        </row>
        <row r="85">
          <cell r="B85" t="str">
            <v>Packaged Refrigeration Equipment-New</v>
          </cell>
        </row>
        <row r="86">
          <cell r="B86" t="str">
            <v>Appliances - Freezers-NR</v>
          </cell>
        </row>
        <row r="87">
          <cell r="B87" t="str">
            <v>Appliances - Refrigerators-NR</v>
          </cell>
        </row>
        <row r="88">
          <cell r="B88" t="str">
            <v>Water Cooler Controls-NR</v>
          </cell>
        </row>
        <row r="89">
          <cell r="B89" t="str">
            <v>WHTanks-New</v>
          </cell>
        </row>
        <row r="90">
          <cell r="B90" t="str">
            <v>WHTanks-NR</v>
          </cell>
        </row>
        <row r="91">
          <cell r="B91" t="str">
            <v>Appliances - Clothes Washers-NR</v>
          </cell>
        </row>
        <row r="92">
          <cell r="B92" t="str">
            <v>Showerheads-Retro</v>
          </cell>
        </row>
        <row r="93">
          <cell r="B93" t="str">
            <v>Water Heating - GFHX-New</v>
          </cell>
        </row>
        <row r="94">
          <cell r="B94" t="str">
            <v>Demand Control Circulating system DHW-Retro</v>
          </cell>
        </row>
        <row r="95">
          <cell r="B95" t="str">
            <v>Central HPWH MF-Retro</v>
          </cell>
        </row>
        <row r="96">
          <cell r="B96" t="str">
            <v>Ultra Low Energy Building-New</v>
          </cell>
          <cell r="C96">
            <v>0.95</v>
          </cell>
          <cell r="D96">
            <v>0.19999999999999996</v>
          </cell>
          <cell r="E96">
            <v>0.19999999999999996</v>
          </cell>
          <cell r="F96">
            <v>0.75</v>
          </cell>
          <cell r="G96">
            <v>0.75</v>
          </cell>
          <cell r="H96">
            <v>0.75</v>
          </cell>
          <cell r="I96">
            <v>0.75</v>
          </cell>
          <cell r="J96">
            <v>0.19999999999999996</v>
          </cell>
          <cell r="K96">
            <v>0.19999999999999996</v>
          </cell>
          <cell r="L96">
            <v>0.99</v>
          </cell>
          <cell r="M96">
            <v>0.95</v>
          </cell>
          <cell r="N96">
            <v>0.95</v>
          </cell>
          <cell r="O96">
            <v>0.75</v>
          </cell>
          <cell r="P96">
            <v>0.30000000000000004</v>
          </cell>
          <cell r="Q96">
            <v>0.95</v>
          </cell>
          <cell r="R96">
            <v>0.19999999999999996</v>
          </cell>
          <cell r="S96">
            <v>0.75</v>
          </cell>
          <cell r="T96">
            <v>0.19999999999999996</v>
          </cell>
        </row>
      </sheetData>
      <sheetData sheetId="9">
        <row r="11">
          <cell r="B11" t="str">
            <v>LO12Med</v>
          </cell>
          <cell r="C11">
            <v>0.10937459468255628</v>
          </cell>
          <cell r="D11">
            <v>0.21874918936511256</v>
          </cell>
          <cell r="E11">
            <v>0.32812378404766884</v>
          </cell>
          <cell r="F11">
            <v>0.43749837873022512</v>
          </cell>
          <cell r="G11">
            <v>0.5468729734127814</v>
          </cell>
          <cell r="H11">
            <v>0.64531010862708205</v>
          </cell>
          <cell r="I11">
            <v>0.7240598167985226</v>
          </cell>
          <cell r="J11">
            <v>0.78705958333567505</v>
          </cell>
          <cell r="K11">
            <v>0.83745939656539703</v>
          </cell>
          <cell r="L11">
            <v>0.87777924714917455</v>
          </cell>
          <cell r="M11">
            <v>0.91003512761619654</v>
          </cell>
          <cell r="N11">
            <v>0.93583983198981413</v>
          </cell>
          <cell r="O11">
            <v>0.9564835954887082</v>
          </cell>
          <cell r="P11">
            <v>0.97299860628782353</v>
          </cell>
          <cell r="Q11">
            <v>0.9862106149271157</v>
          </cell>
          <cell r="R11">
            <v>0.99678022183854953</v>
          </cell>
          <cell r="S11">
            <v>0.99685231466234414</v>
          </cell>
          <cell r="T11">
            <v>0.99687806209941365</v>
          </cell>
          <cell r="U11">
            <v>0.99688683963477831</v>
          </cell>
        </row>
        <row r="12">
          <cell r="B12" t="str">
            <v>LO5Med</v>
          </cell>
          <cell r="C12">
            <v>4.2999999999999997E-2</v>
          </cell>
          <cell r="D12">
            <v>9.5797142280278316E-2</v>
          </cell>
          <cell r="E12">
            <v>0.16040539374775648</v>
          </cell>
          <cell r="F12">
            <v>0.23540539374775649</v>
          </cell>
          <cell r="G12">
            <v>0.32095239121809005</v>
          </cell>
          <cell r="H12">
            <v>0.42096711425629652</v>
          </cell>
          <cell r="I12">
            <v>0.53068481860864725</v>
          </cell>
          <cell r="J12">
            <v>0.642769203728351</v>
          </cell>
          <cell r="K12">
            <v>0.74839528535557953</v>
          </cell>
          <cell r="L12">
            <v>0.83918984935345187</v>
          </cell>
          <cell r="M12">
            <v>0.90945051634530116</v>
          </cell>
          <cell r="N12">
            <v>0.9576688767502457</v>
          </cell>
          <cell r="O12">
            <v>0.9865231113648858</v>
          </cell>
          <cell r="P12">
            <v>1.0012970762896924</v>
          </cell>
          <cell r="Q12">
            <v>1.0076356106578106</v>
          </cell>
          <cell r="R12">
            <v>1.0098624683774413</v>
          </cell>
          <cell r="S12">
            <v>1.0104871783970797</v>
          </cell>
          <cell r="T12">
            <v>1.010623336815976</v>
          </cell>
          <cell r="U12">
            <v>1.0106457174525985</v>
          </cell>
          <cell r="V12">
            <v>1.0106484038909742</v>
          </cell>
        </row>
        <row r="13">
          <cell r="B13" t="str">
            <v>LO1Slow</v>
          </cell>
          <cell r="C13">
            <v>2.5643970768378654E-3</v>
          </cell>
          <cell r="D13">
            <v>7.6904586297764643E-3</v>
          </cell>
          <cell r="E13">
            <v>1.6792013047419844E-2</v>
          </cell>
          <cell r="F13">
            <v>3.15969387774655E-2</v>
          </cell>
          <cell r="G13">
            <v>5.406874819795171E-2</v>
          </cell>
          <cell r="H13">
            <v>8.6253181011834101E-2</v>
          </cell>
          <cell r="I13">
            <v>0.1300328481838382</v>
          </cell>
          <cell r="J13">
            <v>0.18678710893858319</v>
          </cell>
          <cell r="K13">
            <v>0.2569823480072907</v>
          </cell>
          <cell r="L13">
            <v>0.33975920985004748</v>
          </cell>
          <cell r="M13">
            <v>0.43262946935754232</v>
          </cell>
          <cell r="N13">
            <v>0.53142594003645804</v>
          </cell>
          <cell r="O13">
            <v>0.63063487292644704</v>
          </cell>
          <cell r="P13">
            <v>0.7241560234206913</v>
          </cell>
          <cell r="Q13">
            <v>0.80638203131755359</v>
          </cell>
          <cell r="R13">
            <v>0.87331559734491926</v>
          </cell>
          <cell r="S13">
            <v>0.92334516248836807</v>
          </cell>
          <cell r="T13">
            <v>0.95737002770730018</v>
          </cell>
          <cell r="U13">
            <v>0.97821608704807483</v>
          </cell>
          <cell r="V13">
            <v>0.98821608704807484</v>
          </cell>
        </row>
        <row r="14">
          <cell r="B14" t="str">
            <v>LO50Fast</v>
          </cell>
          <cell r="C14">
            <v>0.45</v>
          </cell>
          <cell r="D14">
            <v>0.66</v>
          </cell>
          <cell r="E14">
            <v>0.8</v>
          </cell>
          <cell r="F14">
            <v>0.89</v>
          </cell>
          <cell r="G14">
            <v>0.94954036260972652</v>
          </cell>
          <cell r="H14">
            <v>0.97931054391458994</v>
          </cell>
          <cell r="I14">
            <v>0.99254173560564019</v>
          </cell>
          <cell r="J14">
            <v>0.99783421228206048</v>
          </cell>
          <cell r="K14">
            <v>0.99975874925530417</v>
          </cell>
          <cell r="L14">
            <v>1.0004002615797187</v>
          </cell>
          <cell r="M14">
            <v>1.0005976499872309</v>
          </cell>
          <cell r="N14">
            <v>1.0006540466750915</v>
          </cell>
          <cell r="O14">
            <v>1.0006690857918545</v>
          </cell>
          <cell r="P14">
            <v>1.000672845571045</v>
          </cell>
          <cell r="Q14">
            <v>1.0006737302249724</v>
          </cell>
          <cell r="R14">
            <v>1.0006739268147338</v>
          </cell>
          <cell r="S14">
            <v>1.0006739682020522</v>
          </cell>
          <cell r="T14">
            <v>1.0006739764795158</v>
          </cell>
          <cell r="U14">
            <v>1.0006739780561755</v>
          </cell>
          <cell r="V14">
            <v>1.0006739783428409</v>
          </cell>
        </row>
        <row r="15">
          <cell r="B15" t="str">
            <v>LO20Fast</v>
          </cell>
          <cell r="C15">
            <v>0.22119921692859512</v>
          </cell>
          <cell r="D15">
            <v>0.37624232795148943</v>
          </cell>
          <cell r="E15">
            <v>0.48357361352878442</v>
          </cell>
          <cell r="F15">
            <v>0.56716330278444227</v>
          </cell>
          <cell r="G15">
            <v>0.64040048266456928</v>
          </cell>
          <cell r="H15">
            <v>0.70377511937632964</v>
          </cell>
          <cell r="I15">
            <v>0.7580669577441127</v>
          </cell>
          <cell r="J15">
            <v>0.80419335000071168</v>
          </cell>
          <cell r="K15">
            <v>0.84311022627788457</v>
          </cell>
          <cell r="L15">
            <v>0.87575014259103623</v>
          </cell>
          <cell r="M15">
            <v>0.90298584871682319</v>
          </cell>
          <cell r="N15">
            <v>0.92419703797508856</v>
          </cell>
          <cell r="O15">
            <v>0.94071632877930145</v>
          </cell>
          <cell r="P15">
            <v>0.95358156539340677</v>
          </cell>
          <cell r="Q15">
            <v>0.96360102174287088</v>
          </cell>
          <cell r="R15">
            <v>0.97140418219378311</v>
          </cell>
          <cell r="S15">
            <v>0.97748128966338554</v>
          </cell>
          <cell r="T15">
            <v>0.98221414571952104</v>
          </cell>
          <cell r="U15">
            <v>0.98590009772220355</v>
          </cell>
          <cell r="V15">
            <v>0.98877072002825628</v>
          </cell>
        </row>
        <row r="16">
          <cell r="B16" t="str">
            <v>LOEven20</v>
          </cell>
          <cell r="C16">
            <v>0.05</v>
          </cell>
          <cell r="D16">
            <v>0.1</v>
          </cell>
          <cell r="E16">
            <v>0.15000000000000002</v>
          </cell>
          <cell r="F16">
            <v>0.2</v>
          </cell>
          <cell r="G16">
            <v>0.25</v>
          </cell>
          <cell r="H16">
            <v>0.3</v>
          </cell>
          <cell r="I16">
            <v>0.35</v>
          </cell>
          <cell r="J16">
            <v>0.39999999999999997</v>
          </cell>
          <cell r="K16">
            <v>0.44999999999999996</v>
          </cell>
          <cell r="L16">
            <v>0.49999999999999994</v>
          </cell>
          <cell r="M16">
            <v>0.54999999999999993</v>
          </cell>
          <cell r="N16">
            <v>0.6</v>
          </cell>
          <cell r="O16">
            <v>0.65</v>
          </cell>
          <cell r="P16">
            <v>0.70000000000000007</v>
          </cell>
          <cell r="Q16">
            <v>0.75000000000000011</v>
          </cell>
          <cell r="R16">
            <v>0.80000000000000016</v>
          </cell>
          <cell r="S16">
            <v>0.8500000000000002</v>
          </cell>
          <cell r="T16">
            <v>0.90000000000000024</v>
          </cell>
          <cell r="U16">
            <v>0.95000000000000029</v>
          </cell>
          <cell r="V16">
            <v>1.0000000000000002</v>
          </cell>
        </row>
        <row r="17">
          <cell r="B17" t="str">
            <v>LOMax60</v>
          </cell>
          <cell r="C17">
            <v>0.01</v>
          </cell>
          <cell r="D17">
            <v>2.98E-2</v>
          </cell>
          <cell r="E17">
            <v>5.8906E-2</v>
          </cell>
          <cell r="F17">
            <v>9.6549759999999998E-2</v>
          </cell>
          <cell r="G17">
            <v>0.14172227199999998</v>
          </cell>
          <cell r="H17">
            <v>0.19035800991999999</v>
          </cell>
          <cell r="I17">
            <v>0.2362377226912</v>
          </cell>
          <cell r="J17">
            <v>0.279517585072032</v>
          </cell>
          <cell r="K17">
            <v>0.32034492191795017</v>
          </cell>
          <cell r="L17">
            <v>0.35885870967593297</v>
          </cell>
          <cell r="M17">
            <v>0.39519004946096342</v>
          </cell>
          <cell r="N17">
            <v>0.42946261332484215</v>
          </cell>
          <cell r="O17">
            <v>0.46179306523643443</v>
          </cell>
          <cell r="P17">
            <v>0.49229145820636983</v>
          </cell>
          <cell r="Q17">
            <v>0.5210616089080089</v>
          </cell>
          <cell r="R17">
            <v>0.54820145106988838</v>
          </cell>
          <cell r="S17">
            <v>0.57380336884259475</v>
          </cell>
          <cell r="T17">
            <v>0.59795451127484767</v>
          </cell>
          <cell r="U17">
            <v>0.62073708896927293</v>
          </cell>
          <cell r="V17">
            <v>0.6422286539276808</v>
          </cell>
        </row>
        <row r="18">
          <cell r="B18" t="str">
            <v>LO3Slow</v>
          </cell>
          <cell r="C18">
            <v>5.5320496977002724E-3</v>
          </cell>
          <cell r="D18">
            <v>1.4227918344261844E-2</v>
          </cell>
          <cell r="E18">
            <v>3.1619655637384989E-2</v>
          </cell>
          <cell r="F18">
            <v>6.2055195900350503E-2</v>
          </cell>
          <cell r="G18">
            <v>0.10939936964274129</v>
          </cell>
          <cell r="H18">
            <v>0.17568121288208835</v>
          </cell>
          <cell r="I18">
            <v>0.26003992245943919</v>
          </cell>
          <cell r="J18">
            <v>0.3584584169663485</v>
          </cell>
          <cell r="K18">
            <v>0.46444756489686617</v>
          </cell>
          <cell r="L18">
            <v>0.57043671282738384</v>
          </cell>
          <cell r="M18">
            <v>0.66935991756253377</v>
          </cell>
          <cell r="N18">
            <v>0.75591772170578986</v>
          </cell>
          <cell r="O18">
            <v>0.82720061923553012</v>
          </cell>
          <cell r="P18">
            <v>0.88264287286977261</v>
          </cell>
          <cell r="Q18">
            <v>0.92349505975816193</v>
          </cell>
          <cell r="R18">
            <v>0.95209159058003434</v>
          </cell>
          <cell r="S18">
            <v>0.97115594446128262</v>
          </cell>
          <cell r="T18">
            <v>0.98328780602207699</v>
          </cell>
          <cell r="U18">
            <v>0.99067241740690848</v>
          </cell>
          <cell r="V18">
            <v>0.99498010738139331</v>
          </cell>
        </row>
      </sheetData>
      <sheetData sheetId="10">
        <row r="11">
          <cell r="B11" t="str">
            <v>Compressed Air-NR</v>
          </cell>
          <cell r="C11" t="str">
            <v>LPD baseline to minimum of code or 1995-2001 practice.</v>
          </cell>
        </row>
        <row r="12">
          <cell r="B12" t="str">
            <v>Network PC Power Management-Retro</v>
          </cell>
          <cell r="C12" t="str">
            <v>LPD baseline to minimum of code or 1995-2001 practice</v>
          </cell>
          <cell r="F12" t="str">
            <v>OR FloorA%REG</v>
          </cell>
          <cell r="G12">
            <v>0.22</v>
          </cell>
          <cell r="H12">
            <v>0.22</v>
          </cell>
          <cell r="I12">
            <v>0.22</v>
          </cell>
          <cell r="J12">
            <v>0.33</v>
          </cell>
          <cell r="K12">
            <v>0.33</v>
          </cell>
          <cell r="L12">
            <v>0.33</v>
          </cell>
          <cell r="M12">
            <v>0.33</v>
          </cell>
          <cell r="N12">
            <v>0.15</v>
          </cell>
          <cell r="O12">
            <v>0.15</v>
          </cell>
          <cell r="P12">
            <v>0.42</v>
          </cell>
          <cell r="Q12">
            <v>0.17</v>
          </cell>
          <cell r="R12">
            <v>0.17</v>
          </cell>
          <cell r="S12">
            <v>0.35</v>
          </cell>
          <cell r="T12">
            <v>0.38</v>
          </cell>
          <cell r="U12">
            <v>0.25</v>
          </cell>
          <cell r="V12">
            <v>0.24</v>
          </cell>
          <cell r="W12">
            <v>0.24</v>
          </cell>
          <cell r="X12">
            <v>0.21</v>
          </cell>
        </row>
        <row r="13">
          <cell r="B13" t="str">
            <v>Laptop-NR</v>
          </cell>
          <cell r="C13" t="str">
            <v>Assume code ballasts in baseline retrofit</v>
          </cell>
          <cell r="F13" t="str">
            <v>Frac Floor w &gt;30% ww ratio</v>
          </cell>
          <cell r="G13">
            <v>0.5</v>
          </cell>
          <cell r="H13">
            <v>0.5</v>
          </cell>
          <cell r="I13">
            <v>0.5</v>
          </cell>
          <cell r="J13">
            <v>0</v>
          </cell>
          <cell r="K13">
            <v>0</v>
          </cell>
          <cell r="L13">
            <v>0.5</v>
          </cell>
          <cell r="M13">
            <v>0</v>
          </cell>
          <cell r="N13">
            <v>0.4</v>
          </cell>
          <cell r="O13">
            <v>0.4</v>
          </cell>
          <cell r="P13">
            <v>0</v>
          </cell>
          <cell r="Q13">
            <v>0.05</v>
          </cell>
          <cell r="R13">
            <v>0</v>
          </cell>
          <cell r="S13">
            <v>0.5</v>
          </cell>
          <cell r="T13">
            <v>0.5</v>
          </cell>
          <cell r="U13">
            <v>0.5</v>
          </cell>
          <cell r="V13">
            <v>0.5</v>
          </cell>
          <cell r="W13">
            <v>0.5</v>
          </cell>
          <cell r="X13">
            <v>0.2</v>
          </cell>
        </row>
        <row r="14">
          <cell r="B14" t="str">
            <v>Smart Plug Power Strips-Retro</v>
          </cell>
          <cell r="F14" t="str">
            <v>OR FloorA Exceed Code</v>
          </cell>
          <cell r="G14">
            <v>0.11</v>
          </cell>
          <cell r="H14">
            <v>0.11</v>
          </cell>
          <cell r="I14">
            <v>0.11</v>
          </cell>
          <cell r="J14">
            <v>0.33</v>
          </cell>
          <cell r="K14">
            <v>0.33</v>
          </cell>
          <cell r="L14">
            <v>0.16500000000000001</v>
          </cell>
          <cell r="M14">
            <v>0.33</v>
          </cell>
          <cell r="N14">
            <v>0.09</v>
          </cell>
          <cell r="O14">
            <v>0.09</v>
          </cell>
          <cell r="P14">
            <v>0.42</v>
          </cell>
          <cell r="Q14">
            <v>0.1615</v>
          </cell>
          <cell r="R14">
            <v>0.17</v>
          </cell>
          <cell r="S14">
            <v>0.17499999999999999</v>
          </cell>
          <cell r="T14">
            <v>0.19</v>
          </cell>
          <cell r="U14">
            <v>0.125</v>
          </cell>
          <cell r="V14">
            <v>0.12</v>
          </cell>
          <cell r="W14">
            <v>0.12</v>
          </cell>
          <cell r="X14">
            <v>0.16800000000000001</v>
          </cell>
        </row>
        <row r="15">
          <cell r="B15" t="e">
            <v>#REF!</v>
          </cell>
          <cell r="C15" t="str">
            <v>Account for smoke hatch in baseline</v>
          </cell>
        </row>
        <row r="16">
          <cell r="B16" t="e">
            <v>#REF!</v>
          </cell>
          <cell r="F16" t="str">
            <v>WA FloorA%REG</v>
          </cell>
          <cell r="G16">
            <v>0.72</v>
          </cell>
          <cell r="H16">
            <v>0.72</v>
          </cell>
          <cell r="I16">
            <v>0.72</v>
          </cell>
          <cell r="J16">
            <v>0.61</v>
          </cell>
          <cell r="K16">
            <v>0.61</v>
          </cell>
          <cell r="L16">
            <v>0.61</v>
          </cell>
          <cell r="M16">
            <v>0.61</v>
          </cell>
          <cell r="N16">
            <v>0.68</v>
          </cell>
          <cell r="O16">
            <v>0.68</v>
          </cell>
          <cell r="P16">
            <v>0.49</v>
          </cell>
          <cell r="Q16">
            <v>0.62</v>
          </cell>
          <cell r="R16">
            <v>0.62</v>
          </cell>
          <cell r="S16">
            <v>0.56000000000000005</v>
          </cell>
          <cell r="T16">
            <v>0.49</v>
          </cell>
          <cell r="U16">
            <v>0.56000000000000005</v>
          </cell>
          <cell r="V16">
            <v>0.59</v>
          </cell>
          <cell r="W16">
            <v>0.6</v>
          </cell>
          <cell r="X16">
            <v>0.67</v>
          </cell>
        </row>
        <row r="17">
          <cell r="B17" t="str">
            <v>Data Centers-NR</v>
          </cell>
          <cell r="C17" t="str">
            <v>Only fraction beyond switching in code baseline OR</v>
          </cell>
          <cell r="F17" t="str">
            <v>Fraction with ElecHt</v>
          </cell>
          <cell r="G17">
            <v>9.379008321141083E-2</v>
          </cell>
          <cell r="H17">
            <v>5.7141018201974592E-2</v>
          </cell>
          <cell r="I17">
            <v>6.3540893141458221E-2</v>
          </cell>
          <cell r="J17">
            <v>0.52114684573848291</v>
          </cell>
          <cell r="K17">
            <v>0.64094486042254439</v>
          </cell>
          <cell r="L17">
            <v>0.56159710090996928</v>
          </cell>
          <cell r="M17">
            <v>0.19952525247533903</v>
          </cell>
          <cell r="N17">
            <v>0.22286467137317267</v>
          </cell>
          <cell r="O17">
            <v>0.15885643507420852</v>
          </cell>
          <cell r="P17">
            <v>0.52114684573848291</v>
          </cell>
          <cell r="Q17">
            <v>1.5377816133020691E-2</v>
          </cell>
          <cell r="R17">
            <v>0</v>
          </cell>
          <cell r="S17">
            <v>5.5212362541074519E-2</v>
          </cell>
          <cell r="T17">
            <v>0.34342063041492848</v>
          </cell>
          <cell r="U17">
            <v>0.10311447532768504</v>
          </cell>
          <cell r="V17">
            <v>5.6083613809662864E-3</v>
          </cell>
          <cell r="W17">
            <v>5.6083613809662864E-3</v>
          </cell>
          <cell r="X17">
            <v>0.24031041917780901</v>
          </cell>
        </row>
        <row r="18">
          <cell r="B18" t="str">
            <v>Monitor-NR</v>
          </cell>
          <cell r="C18" t="str">
            <v>Only fraction beyond switching in code baseline OR</v>
          </cell>
          <cell r="F18" t="str">
            <v>Frac Meet Elec Ht Code</v>
          </cell>
          <cell r="G18">
            <v>0.5</v>
          </cell>
          <cell r="H18">
            <v>0.5</v>
          </cell>
          <cell r="I18">
            <v>0.5</v>
          </cell>
          <cell r="J18">
            <v>0.9</v>
          </cell>
          <cell r="K18">
            <v>0.9</v>
          </cell>
          <cell r="L18">
            <v>0.9</v>
          </cell>
          <cell r="M18">
            <v>0.5</v>
          </cell>
          <cell r="N18">
            <v>0.5</v>
          </cell>
          <cell r="O18">
            <v>0.5</v>
          </cell>
          <cell r="P18">
            <v>0.9</v>
          </cell>
          <cell r="Q18">
            <v>0.9</v>
          </cell>
          <cell r="R18">
            <v>0.9</v>
          </cell>
          <cell r="S18">
            <v>0.9</v>
          </cell>
          <cell r="T18">
            <v>0.9</v>
          </cell>
          <cell r="U18">
            <v>0.5</v>
          </cell>
          <cell r="V18">
            <v>0.5</v>
          </cell>
          <cell r="W18">
            <v>0.5</v>
          </cell>
          <cell r="X18">
            <v>0.9</v>
          </cell>
        </row>
        <row r="19">
          <cell r="B19" t="e">
            <v>#REF!</v>
          </cell>
          <cell r="F19" t="str">
            <v>WA Floor A Exceed Code</v>
          </cell>
          <cell r="G19">
            <v>3.37644299561079E-2</v>
          </cell>
          <cell r="H19">
            <v>2.0570766552710854E-2</v>
          </cell>
          <cell r="I19">
            <v>2.2874721530924957E-2</v>
          </cell>
          <cell r="J19">
            <v>3.1789957590047449E-2</v>
          </cell>
          <cell r="K19">
            <v>3.9097636485775196E-2</v>
          </cell>
          <cell r="L19">
            <v>3.4257423155508122E-2</v>
          </cell>
          <cell r="M19">
            <v>6.0855202004978404E-2</v>
          </cell>
          <cell r="N19">
            <v>7.5773988266878714E-2</v>
          </cell>
          <cell r="O19">
            <v>5.4011187925230901E-2</v>
          </cell>
          <cell r="P19">
            <v>2.5536195441185655E-2</v>
          </cell>
          <cell r="Q19">
            <v>9.5342460024728268E-4</v>
          </cell>
          <cell r="R19">
            <v>0</v>
          </cell>
          <cell r="S19">
            <v>3.0918923023001725E-3</v>
          </cell>
          <cell r="T19">
            <v>1.6827610890331492E-2</v>
          </cell>
          <cell r="U19">
            <v>2.8872053091751816E-2</v>
          </cell>
          <cell r="V19">
            <v>1.6544666073850544E-3</v>
          </cell>
          <cell r="W19">
            <v>1.6825084142898859E-3</v>
          </cell>
          <cell r="X19">
            <v>1.6100798084913201E-2</v>
          </cell>
        </row>
        <row r="20">
          <cell r="B20" t="str">
            <v>Desktop-NR</v>
          </cell>
        </row>
        <row r="21">
          <cell r="B21" t="str">
            <v>Pre-Rinse Spray Valve-Retro</v>
          </cell>
          <cell r="F21" t="str">
            <v>Region Wide Frac Exceed Target</v>
          </cell>
          <cell r="G21">
            <v>0.05</v>
          </cell>
          <cell r="H21">
            <v>0.05</v>
          </cell>
          <cell r="I21">
            <v>0.05</v>
          </cell>
          <cell r="J21">
            <v>0.05</v>
          </cell>
          <cell r="K21">
            <v>0.05</v>
          </cell>
          <cell r="L21">
            <v>0.05</v>
          </cell>
          <cell r="M21">
            <v>0.05</v>
          </cell>
          <cell r="N21">
            <v>0.05</v>
          </cell>
          <cell r="O21">
            <v>0.05</v>
          </cell>
          <cell r="P21">
            <v>0.05</v>
          </cell>
          <cell r="Q21">
            <v>0.05</v>
          </cell>
          <cell r="R21">
            <v>0.05</v>
          </cell>
          <cell r="S21">
            <v>0.05</v>
          </cell>
          <cell r="T21">
            <v>0.05</v>
          </cell>
          <cell r="U21">
            <v>0.05</v>
          </cell>
          <cell r="V21">
            <v>0.05</v>
          </cell>
          <cell r="W21">
            <v>0.05</v>
          </cell>
          <cell r="X21">
            <v>0.05</v>
          </cell>
        </row>
        <row r="22">
          <cell r="B22" t="e">
            <v>#REF!</v>
          </cell>
        </row>
        <row r="23">
          <cell r="B23" t="str">
            <v>Cooking Equipment-NR</v>
          </cell>
          <cell r="C23" t="str">
            <v>Not applicable in Seattle due to code requirement</v>
          </cell>
        </row>
        <row r="24">
          <cell r="B24" t="str">
            <v>DHP-New</v>
          </cell>
          <cell r="C24" t="str">
            <v>Not applicable in Seattle due to code requirement</v>
          </cell>
          <cell r="F24" t="str">
            <v>Baseline Exceed Code New</v>
          </cell>
          <cell r="G24">
            <v>0.19376442995610788</v>
          </cell>
          <cell r="H24">
            <v>0.18057076655271087</v>
          </cell>
          <cell r="I24">
            <v>0.18287472153092493</v>
          </cell>
          <cell r="J24">
            <v>0.41178995759004744</v>
          </cell>
          <cell r="K24">
            <v>0.41909763648577519</v>
          </cell>
          <cell r="L24">
            <v>0.24925742315550814</v>
          </cell>
          <cell r="M24">
            <v>0.44085520200497841</v>
          </cell>
          <cell r="N24">
            <v>0.21577398826687871</v>
          </cell>
          <cell r="O24">
            <v>0.19401118792523092</v>
          </cell>
          <cell r="P24">
            <v>0.4955361954411856</v>
          </cell>
          <cell r="Q24">
            <v>0.2124534246002473</v>
          </cell>
          <cell r="R24">
            <v>0.22000000000000003</v>
          </cell>
          <cell r="S24">
            <v>0.22809189230230015</v>
          </cell>
          <cell r="T24">
            <v>0.25682761089033151</v>
          </cell>
          <cell r="U24">
            <v>0.20387205309175183</v>
          </cell>
          <cell r="V24">
            <v>0.17165446660738504</v>
          </cell>
          <cell r="W24">
            <v>0.17168250841428989</v>
          </cell>
          <cell r="X24">
            <v>0.23410079808491319</v>
          </cell>
        </row>
        <row r="25">
          <cell r="B25" t="e">
            <v>#REF!</v>
          </cell>
        </row>
        <row r="26">
          <cell r="B26" t="str">
            <v>DHP-Retro</v>
          </cell>
          <cell r="C26" t="str">
            <v>Baseline adjusted to reflect codes</v>
          </cell>
          <cell r="F26" t="str">
            <v>Fract Excced Target CBSA New 2002-2004</v>
          </cell>
          <cell r="G26">
            <v>0.45</v>
          </cell>
          <cell r="H26">
            <v>0.45</v>
          </cell>
          <cell r="I26">
            <v>0.45</v>
          </cell>
          <cell r="J26">
            <v>0.2</v>
          </cell>
          <cell r="K26">
            <v>0.2</v>
          </cell>
          <cell r="L26">
            <v>0.2</v>
          </cell>
          <cell r="M26">
            <v>0.2</v>
          </cell>
          <cell r="N26">
            <v>0.45</v>
          </cell>
          <cell r="O26">
            <v>0.9</v>
          </cell>
          <cell r="P26">
            <v>0.2</v>
          </cell>
          <cell r="Q26">
            <v>0.1</v>
          </cell>
          <cell r="R26">
            <v>0.1</v>
          </cell>
          <cell r="S26">
            <v>0.25</v>
          </cell>
          <cell r="T26">
            <v>0.5</v>
          </cell>
          <cell r="U26">
            <v>0.75</v>
          </cell>
          <cell r="V26">
            <v>0.25</v>
          </cell>
          <cell r="W26">
            <v>0.2</v>
          </cell>
          <cell r="X26">
            <v>0.3</v>
          </cell>
        </row>
        <row r="27">
          <cell r="B27" t="str">
            <v>Glass-New</v>
          </cell>
          <cell r="C27" t="str">
            <v>Baseline adjusted to reflect codes</v>
          </cell>
        </row>
        <row r="28">
          <cell r="B28" t="e">
            <v>#REF!</v>
          </cell>
        </row>
        <row r="29">
          <cell r="B29" t="str">
            <v>Glass-NR</v>
          </cell>
          <cell r="C29" t="str">
            <v>Baseline adjusted to reflect codes.  Measure baseline excludes 50% of WA=ElecHt, OR&gt;30%glass.</v>
          </cell>
        </row>
        <row r="30">
          <cell r="B30" t="str">
            <v>WEPT-Retro</v>
          </cell>
          <cell r="C30" t="str">
            <v>Baseline adjusted to reflect codes</v>
          </cell>
        </row>
        <row r="31">
          <cell r="B31" t="str">
            <v>Advanced Rooftop Controller-New</v>
          </cell>
          <cell r="C31" t="str">
            <v>Single Glazed Fraction from CBSA</v>
          </cell>
        </row>
        <row r="32">
          <cell r="B32" t="str">
            <v>Advanced Rooftop Controller-NR</v>
          </cell>
        </row>
        <row r="33">
          <cell r="B33" t="str">
            <v>Advanced Rooftop Controller-Retro</v>
          </cell>
        </row>
        <row r="34">
          <cell r="B34" t="str">
            <v>Variable Speed Chiller-New</v>
          </cell>
          <cell r="C34" t="str">
            <v>Assumes marginally-effective economizer in baseline</v>
          </cell>
        </row>
        <row r="35">
          <cell r="B35" t="str">
            <v>Variable Speed Chiller-NR</v>
          </cell>
          <cell r="C35" t="str">
            <v>Baseline assumes historic mix of chiller types and modular chiller control</v>
          </cell>
        </row>
        <row r="36">
          <cell r="B36" t="str">
            <v>Commercial EM-New</v>
          </cell>
          <cell r="C36" t="str">
            <v>Baseline assumes historic mix of chiller types and modular chiller control</v>
          </cell>
        </row>
        <row r="37">
          <cell r="B37" t="e">
            <v>#REF!</v>
          </cell>
          <cell r="C37" t="str">
            <v>Baseline at code and modular deployment</v>
          </cell>
        </row>
        <row r="38">
          <cell r="B38" t="str">
            <v>Commercial EM-NR</v>
          </cell>
          <cell r="C38" t="str">
            <v>Baseline assume partial penetration of measure</v>
          </cell>
        </row>
        <row r="39">
          <cell r="B39" t="str">
            <v>Commercial EM-Retro</v>
          </cell>
        </row>
        <row r="40">
          <cell r="B40" t="str">
            <v>Evaporative Assist Cooling-New</v>
          </cell>
        </row>
        <row r="41">
          <cell r="B41" t="str">
            <v>Evaporative Assist Cooling-NR</v>
          </cell>
          <cell r="C41" t="str">
            <v>Assumes marginally-effective economizer in baseline</v>
          </cell>
        </row>
        <row r="42">
          <cell r="B42" t="str">
            <v>Economizer-Retro</v>
          </cell>
          <cell r="C42" t="str">
            <v>Assumes marginally-effective economizer in baseline</v>
          </cell>
        </row>
        <row r="43">
          <cell r="B43" t="e">
            <v>#REF!</v>
          </cell>
        </row>
        <row r="44">
          <cell r="B44" t="str">
            <v>Demand Control Ventilation-New</v>
          </cell>
          <cell r="C44" t="str">
            <v>Measure not in any code baseline</v>
          </cell>
        </row>
        <row r="45">
          <cell r="B45" t="e">
            <v>#REF!</v>
          </cell>
          <cell r="C45" t="str">
            <v>Measure not in any code baseline</v>
          </cell>
        </row>
        <row r="46">
          <cell r="B46" t="e">
            <v>#REF!</v>
          </cell>
        </row>
        <row r="47">
          <cell r="B47" t="str">
            <v>Demand Control Ventilation-NR</v>
          </cell>
          <cell r="C47" t="str">
            <v>Measure dropped due to code</v>
          </cell>
        </row>
        <row r="48">
          <cell r="B48" t="str">
            <v>Demand Control Ventilation-Retro</v>
          </cell>
          <cell r="C48" t="str">
            <v>Measure dropped due to code</v>
          </cell>
        </row>
        <row r="49">
          <cell r="B49" t="str">
            <v>Premium Fume Hood-NR</v>
          </cell>
        </row>
        <row r="50">
          <cell r="B50" t="e">
            <v>#REF!</v>
          </cell>
        </row>
        <row r="51">
          <cell r="B51" t="e">
            <v>#REF!</v>
          </cell>
        </row>
        <row r="52">
          <cell r="B52" t="e">
            <v>#REF!</v>
          </cell>
        </row>
        <row r="53">
          <cell r="B53" t="e">
            <v>#REF!</v>
          </cell>
        </row>
        <row r="54">
          <cell r="B54" t="e">
            <v>#REF!</v>
          </cell>
        </row>
        <row r="55">
          <cell r="B55" t="e">
            <v>#REF!</v>
          </cell>
        </row>
        <row r="56">
          <cell r="B56" t="e">
            <v>#REF!</v>
          </cell>
        </row>
        <row r="57">
          <cell r="B57" t="e">
            <v>#REF!</v>
          </cell>
        </row>
        <row r="58">
          <cell r="B58" t="e">
            <v>#REF!</v>
          </cell>
        </row>
        <row r="59">
          <cell r="B59" t="e">
            <v>#REF!</v>
          </cell>
        </row>
        <row r="60">
          <cell r="B60" t="e">
            <v>#REF!</v>
          </cell>
        </row>
        <row r="61">
          <cell r="B61" t="str">
            <v>DCV Restaurant Hood-Retro</v>
          </cell>
        </row>
        <row r="62">
          <cell r="B62" t="e">
            <v>#REF!</v>
          </cell>
        </row>
        <row r="63">
          <cell r="B63" t="e">
            <v>#REF!</v>
          </cell>
        </row>
        <row r="64">
          <cell r="B64" t="e">
            <v>#REF!</v>
          </cell>
        </row>
        <row r="65">
          <cell r="B65" t="e">
            <v>#REF!</v>
          </cell>
        </row>
        <row r="66">
          <cell r="B66" t="e">
            <v>#REF!</v>
          </cell>
        </row>
        <row r="67">
          <cell r="B67" t="e">
            <v>#REF!</v>
          </cell>
        </row>
        <row r="68">
          <cell r="B68" t="e">
            <v>#REF!</v>
          </cell>
        </row>
        <row r="69">
          <cell r="B69" t="e">
            <v>#REF!</v>
          </cell>
        </row>
        <row r="70">
          <cell r="B70" t="e">
            <v>#REF!</v>
          </cell>
        </row>
        <row r="71">
          <cell r="B71" t="e">
            <v>#REF!</v>
          </cell>
        </row>
        <row r="72">
          <cell r="B72" t="str">
            <v>DCV Parking Garage-Retro</v>
          </cell>
        </row>
        <row r="73">
          <cell r="B73" t="str">
            <v>Weatherization - School-Retro</v>
          </cell>
        </row>
        <row r="74">
          <cell r="B74" t="e">
            <v>#REF!</v>
          </cell>
        </row>
        <row r="75">
          <cell r="B75" t="str">
            <v>Energy Recovery Ventilator-NR</v>
          </cell>
        </row>
        <row r="76">
          <cell r="B76" t="str">
            <v>AC Heat Recovery for Water Heating-NR</v>
          </cell>
        </row>
        <row r="77">
          <cell r="B77" t="str">
            <v>Room Occupancy Sensors in Lodging-Retro</v>
          </cell>
        </row>
        <row r="78">
          <cell r="B78" t="str">
            <v>Chiller - chilled water retrofit-Retro</v>
          </cell>
        </row>
        <row r="79">
          <cell r="B79" t="str">
            <v>Office Equipment</v>
          </cell>
          <cell r="C79" t="str">
            <v>New</v>
          </cell>
        </row>
        <row r="80">
          <cell r="B80" t="str">
            <v>Computer Servers and IT</v>
          </cell>
          <cell r="C80" t="str">
            <v>New</v>
          </cell>
        </row>
        <row r="81">
          <cell r="B81" t="e">
            <v>#REF!</v>
          </cell>
        </row>
        <row r="82">
          <cell r="B82" t="str">
            <v>Pool Blankets-Retro</v>
          </cell>
        </row>
        <row r="83">
          <cell r="B83" t="e">
            <v>#REF!</v>
          </cell>
        </row>
        <row r="84">
          <cell r="B84" t="e">
            <v>#REF!</v>
          </cell>
        </row>
        <row r="85">
          <cell r="B85" t="str">
            <v>Web-Enabled Thermostats-Retro</v>
          </cell>
        </row>
        <row r="86">
          <cell r="B86" t="e">
            <v>#REF!</v>
          </cell>
        </row>
        <row r="87">
          <cell r="B87" t="e">
            <v>#REF!</v>
          </cell>
        </row>
        <row r="88">
          <cell r="B88" t="str">
            <v>Garage CO2 ventilation-Retro</v>
          </cell>
        </row>
        <row r="89">
          <cell r="B89" t="e">
            <v>#REF!</v>
          </cell>
        </row>
        <row r="90">
          <cell r="B90" t="e">
            <v>#REF!</v>
          </cell>
        </row>
        <row r="91">
          <cell r="B91" t="e">
            <v>#REF!</v>
          </cell>
        </row>
        <row r="92">
          <cell r="B92" t="e">
            <v>#REF!</v>
          </cell>
        </row>
        <row r="93">
          <cell r="B93" t="e">
            <v>#REF!</v>
          </cell>
        </row>
        <row r="94">
          <cell r="B94" t="str">
            <v>Circ Pump ECM and drive-Retro</v>
          </cell>
        </row>
        <row r="95">
          <cell r="B95" t="str">
            <v>VRF-New</v>
          </cell>
        </row>
        <row r="96">
          <cell r="B96">
            <v>0</v>
          </cell>
        </row>
        <row r="97">
          <cell r="B97">
            <v>0</v>
          </cell>
        </row>
        <row r="98">
          <cell r="B98">
            <v>0</v>
          </cell>
        </row>
        <row r="99">
          <cell r="B99">
            <v>0</v>
          </cell>
        </row>
        <row r="100">
          <cell r="B100">
            <v>0</v>
          </cell>
        </row>
        <row r="101">
          <cell r="B101">
            <v>0</v>
          </cell>
        </row>
        <row r="102">
          <cell r="B102">
            <v>0</v>
          </cell>
        </row>
        <row r="103">
          <cell r="B103">
            <v>0</v>
          </cell>
        </row>
        <row r="104">
          <cell r="B104">
            <v>0</v>
          </cell>
        </row>
        <row r="105">
          <cell r="B105">
            <v>0</v>
          </cell>
        </row>
      </sheetData>
      <sheetData sheetId="11">
        <row r="13">
          <cell r="B13" t="str">
            <v>FORECAST</v>
          </cell>
        </row>
        <row r="14">
          <cell r="B14" t="str">
            <v>POST2013</v>
          </cell>
          <cell r="C14" t="str">
            <v>Office</v>
          </cell>
          <cell r="F14" t="str">
            <v>Retail</v>
          </cell>
          <cell r="J14" t="str">
            <v>School</v>
          </cell>
          <cell r="L14" t="str">
            <v>Warehouse</v>
          </cell>
          <cell r="M14" t="str">
            <v>Grocery</v>
          </cell>
          <cell r="O14" t="str">
            <v>Restaurant</v>
          </cell>
          <cell r="P14" t="str">
            <v>Lodging</v>
          </cell>
          <cell r="Q14" t="str">
            <v>Health</v>
          </cell>
          <cell r="S14" t="str">
            <v>Assembly</v>
          </cell>
          <cell r="T14" t="str">
            <v>Other</v>
          </cell>
        </row>
        <row r="15">
          <cell r="B15" t="str">
            <v>FloorA%ACT</v>
          </cell>
          <cell r="C15">
            <v>0.23374291413554329</v>
          </cell>
          <cell r="F15">
            <v>0.16379453573805774</v>
          </cell>
          <cell r="J15">
            <v>8.8639553331737689E-2</v>
          </cell>
          <cell r="L15">
            <v>9.6266945662747766E-2</v>
          </cell>
          <cell r="M15">
            <v>2.0434554153352484E-2</v>
          </cell>
          <cell r="O15">
            <v>1.255060122823257E-2</v>
          </cell>
          <cell r="P15">
            <v>5.5794347273117245E-2</v>
          </cell>
          <cell r="Q15">
            <v>7.398534349162611E-2</v>
          </cell>
          <cell r="S15">
            <v>0.12949316922883081</v>
          </cell>
          <cell r="T15">
            <v>0.12270755891365608</v>
          </cell>
        </row>
        <row r="16">
          <cell r="B16" t="str">
            <v>POST2013</v>
          </cell>
          <cell r="C16" t="str">
            <v>Large Off</v>
          </cell>
          <cell r="D16" t="str">
            <v>Medium Off</v>
          </cell>
          <cell r="E16" t="str">
            <v>Small Off</v>
          </cell>
          <cell r="F16" t="str">
            <v>Xlarge Ret</v>
          </cell>
          <cell r="G16" t="str">
            <v>Large Ret</v>
          </cell>
          <cell r="H16" t="str">
            <v>Medium Ret</v>
          </cell>
          <cell r="I16" t="str">
            <v>Small Ret</v>
          </cell>
          <cell r="J16" t="str">
            <v>School K-12</v>
          </cell>
          <cell r="K16" t="str">
            <v>University</v>
          </cell>
          <cell r="L16" t="str">
            <v>Warehouse</v>
          </cell>
          <cell r="M16" t="str">
            <v>Supermarket</v>
          </cell>
          <cell r="N16" t="str">
            <v>MiniMart</v>
          </cell>
          <cell r="O16" t="str">
            <v>Restaurant</v>
          </cell>
          <cell r="P16" t="str">
            <v>Lodging</v>
          </cell>
          <cell r="Q16" t="str">
            <v>Hospital</v>
          </cell>
          <cell r="R16" t="str">
            <v>Residential Care</v>
          </cell>
          <cell r="S16" t="str">
            <v>Assembly</v>
          </cell>
          <cell r="T16" t="str">
            <v>Other</v>
          </cell>
        </row>
        <row r="17">
          <cell r="B17" t="str">
            <v>FloorA%TYP</v>
          </cell>
          <cell r="C17">
            <v>0.49844828664156315</v>
          </cell>
          <cell r="D17">
            <v>0.39725857197361958</v>
          </cell>
          <cell r="E17">
            <v>0.10429314138481716</v>
          </cell>
          <cell r="F17">
            <v>0.29289805028089561</v>
          </cell>
          <cell r="G17">
            <v>0.11837446567671327</v>
          </cell>
          <cell r="H17">
            <v>0.44658380004081855</v>
          </cell>
          <cell r="I17">
            <v>0.14214368400157257</v>
          </cell>
          <cell r="J17">
            <v>0.58044164275770982</v>
          </cell>
          <cell r="K17">
            <v>0.41955835724229024</v>
          </cell>
          <cell r="L17">
            <v>1</v>
          </cell>
          <cell r="M17">
            <v>0.70766579331774959</v>
          </cell>
          <cell r="N17">
            <v>0.29233420668225041</v>
          </cell>
          <cell r="O17">
            <v>1</v>
          </cell>
          <cell r="P17">
            <v>1</v>
          </cell>
          <cell r="Q17">
            <v>1</v>
          </cell>
          <cell r="R17">
            <v>1</v>
          </cell>
          <cell r="S17">
            <v>1</v>
          </cell>
          <cell r="T17">
            <v>1</v>
          </cell>
        </row>
        <row r="18">
          <cell r="B18" t="str">
            <v>FloorA%REG</v>
          </cell>
          <cell r="C18">
            <v>0.15073291148870363</v>
          </cell>
          <cell r="D18">
            <v>0.12013270538231059</v>
          </cell>
          <cell r="E18">
            <v>3.1538695729415013E-2</v>
          </cell>
          <cell r="F18">
            <v>2.6820893655991742E-2</v>
          </cell>
          <cell r="G18">
            <v>1.0839638408159987E-2</v>
          </cell>
          <cell r="H18">
            <v>4.0894012773033235E-2</v>
          </cell>
          <cell r="I18">
            <v>1.3016203517984767E-2</v>
          </cell>
          <cell r="J18">
            <v>3.0886857559635036E-2</v>
          </cell>
          <cell r="K18">
            <v>2.2325826170102026E-2</v>
          </cell>
          <cell r="L18">
            <v>0.10087192274660353</v>
          </cell>
          <cell r="M18">
            <v>6.1675003194375045E-3</v>
          </cell>
          <cell r="N18">
            <v>2.5477723102065148E-3</v>
          </cell>
          <cell r="O18">
            <v>1.1693580853842011E-2</v>
          </cell>
          <cell r="P18">
            <v>2.3957473342185561E-2</v>
          </cell>
          <cell r="Q18">
            <v>4.4965056377242296E-2</v>
          </cell>
          <cell r="R18">
            <v>5.827742495837801E-2</v>
          </cell>
          <cell r="S18">
            <v>9.0984350406775827E-2</v>
          </cell>
          <cell r="T18">
            <v>0.21334717399999265</v>
          </cell>
        </row>
        <row r="19">
          <cell r="B19" t="str">
            <v>ElecHt%TYP</v>
          </cell>
          <cell r="C19">
            <v>9.379008321141083E-2</v>
          </cell>
          <cell r="D19">
            <v>5.7141018201974592E-2</v>
          </cell>
          <cell r="E19">
            <v>6.3540893141458221E-2</v>
          </cell>
          <cell r="F19">
            <v>0.52114684573848291</v>
          </cell>
          <cell r="G19">
            <v>0.64094486042254439</v>
          </cell>
          <cell r="H19">
            <v>0.56159710090996928</v>
          </cell>
          <cell r="I19">
            <v>0.19952525247533903</v>
          </cell>
          <cell r="J19">
            <v>0.22286467137317267</v>
          </cell>
          <cell r="K19">
            <v>0.15885643507420852</v>
          </cell>
          <cell r="L19">
            <v>0.52114684573848291</v>
          </cell>
          <cell r="M19">
            <v>1.5377816133020691E-2</v>
          </cell>
          <cell r="N19">
            <v>0</v>
          </cell>
          <cell r="O19">
            <v>5.5212362541074519E-2</v>
          </cell>
          <cell r="P19">
            <v>0.34342063041492848</v>
          </cell>
          <cell r="Q19">
            <v>0.10311447532768504</v>
          </cell>
          <cell r="R19">
            <v>5.6083613809662864E-3</v>
          </cell>
          <cell r="S19">
            <v>5.6083613809662864E-3</v>
          </cell>
          <cell r="T19">
            <v>0.24031041917780901</v>
          </cell>
        </row>
        <row r="20">
          <cell r="B20" t="str">
            <v>GasHt%TYP</v>
          </cell>
          <cell r="C20">
            <v>0.80872784176745371</v>
          </cell>
          <cell r="D20">
            <v>0.93108561158422598</v>
          </cell>
          <cell r="E20">
            <v>0.65879042006554966</v>
          </cell>
          <cell r="F20">
            <v>0.30364464955032466</v>
          </cell>
          <cell r="G20">
            <v>0.20980203614718312</v>
          </cell>
          <cell r="H20">
            <v>0.42422729730852854</v>
          </cell>
          <cell r="I20">
            <v>0.44747439425166918</v>
          </cell>
          <cell r="J20">
            <v>0.53090550528653346</v>
          </cell>
          <cell r="K20">
            <v>0.73038501205930684</v>
          </cell>
          <cell r="L20">
            <v>0.30364464955032466</v>
          </cell>
          <cell r="M20">
            <v>0.88455863187555051</v>
          </cell>
          <cell r="N20">
            <v>0.99620809267302346</v>
          </cell>
          <cell r="O20">
            <v>0.88366906107173016</v>
          </cell>
          <cell r="P20">
            <v>0.53617368361870132</v>
          </cell>
          <cell r="Q20">
            <v>0.74192623135844471</v>
          </cell>
          <cell r="R20">
            <v>0.98575716289794368</v>
          </cell>
          <cell r="S20">
            <v>0.98575716289794368</v>
          </cell>
          <cell r="T20">
            <v>0.6783643954380898</v>
          </cell>
        </row>
        <row r="21">
          <cell r="B21" t="str">
            <v>HtPmpHt%TYP</v>
          </cell>
          <cell r="C21">
            <v>9.7482075021135345E-2</v>
          </cell>
          <cell r="D21">
            <v>1.1773370213799438E-2</v>
          </cell>
          <cell r="E21">
            <v>0.27766868679299217</v>
          </cell>
          <cell r="F21">
            <v>0.17520850471119245</v>
          </cell>
          <cell r="G21">
            <v>0.14925310343027248</v>
          </cell>
          <cell r="H21">
            <v>1.4175601781502387E-2</v>
          </cell>
          <cell r="I21">
            <v>0.35300035327299167</v>
          </cell>
          <cell r="J21">
            <v>0.24622982334029381</v>
          </cell>
          <cell r="K21">
            <v>0.1107585528664846</v>
          </cell>
          <cell r="L21">
            <v>0.17520850471119245</v>
          </cell>
          <cell r="M21">
            <v>0.1000635519914288</v>
          </cell>
          <cell r="N21">
            <v>3.7919073269764856E-3</v>
          </cell>
          <cell r="O21">
            <v>6.1118576387195395E-2</v>
          </cell>
          <cell r="P21">
            <v>0.12040568596637012</v>
          </cell>
          <cell r="Q21">
            <v>0.15495929331387026</v>
          </cell>
          <cell r="R21">
            <v>8.6344757210899958E-3</v>
          </cell>
          <cell r="S21">
            <v>8.6344757210899958E-3</v>
          </cell>
          <cell r="T21">
            <v>8.1325185384101065E-2</v>
          </cell>
        </row>
        <row r="22">
          <cell r="B22" t="str">
            <v>CoolSat%TYP</v>
          </cell>
          <cell r="C22">
            <v>0.95128694884061893</v>
          </cell>
          <cell r="D22">
            <v>0.97665874571205136</v>
          </cell>
          <cell r="E22">
            <v>0.91122609210258287</v>
          </cell>
          <cell r="F22">
            <v>0.98608503921852686</v>
          </cell>
          <cell r="G22">
            <v>0.77181511362305244</v>
          </cell>
          <cell r="H22">
            <v>0.90527535536267667</v>
          </cell>
          <cell r="I22">
            <v>0.53668215741883951</v>
          </cell>
          <cell r="J22">
            <v>0.96128535178408803</v>
          </cell>
          <cell r="K22">
            <v>0.75</v>
          </cell>
          <cell r="L22">
            <v>0.18162271351024481</v>
          </cell>
          <cell r="M22">
            <v>0.92147944946531313</v>
          </cell>
          <cell r="N22">
            <v>0.83868998628257874</v>
          </cell>
          <cell r="O22">
            <v>0.99999997512427186</v>
          </cell>
          <cell r="P22">
            <v>0.94438859080377269</v>
          </cell>
          <cell r="Q22">
            <v>0.95</v>
          </cell>
          <cell r="R22">
            <v>0.8423386600487599</v>
          </cell>
          <cell r="S22">
            <v>0.91177234717447209</v>
          </cell>
          <cell r="T22">
            <v>0.87717751610580841</v>
          </cell>
        </row>
        <row r="23">
          <cell r="B23" t="str">
            <v>CoolSat%ACT</v>
          </cell>
          <cell r="C23">
            <v>0.95718804003839186</v>
          </cell>
          <cell r="F23">
            <v>0.86075287434919978</v>
          </cell>
          <cell r="J23">
            <v>0.87263881668019661</v>
          </cell>
          <cell r="L23">
            <v>0.18162271351024481</v>
          </cell>
          <cell r="M23">
            <v>0.897277257424139</v>
          </cell>
          <cell r="O23">
            <v>0.99999997512427186</v>
          </cell>
          <cell r="P23">
            <v>0.94438859080377269</v>
          </cell>
          <cell r="Q23">
            <v>0.89616933002437993</v>
          </cell>
          <cell r="S23">
            <v>0.91177234717447209</v>
          </cell>
          <cell r="T23">
            <v>0.87717751610580841</v>
          </cell>
        </row>
        <row r="24">
          <cell r="B24" t="str">
            <v>PackRT%TYP</v>
          </cell>
          <cell r="C24">
            <v>0.15</v>
          </cell>
          <cell r="D24">
            <v>0.75</v>
          </cell>
          <cell r="E24">
            <v>0.95</v>
          </cell>
          <cell r="F24">
            <v>0.95</v>
          </cell>
          <cell r="G24">
            <v>0.9</v>
          </cell>
          <cell r="H24">
            <v>0.9</v>
          </cell>
          <cell r="I24">
            <v>0.3</v>
          </cell>
          <cell r="J24">
            <v>0.3</v>
          </cell>
          <cell r="K24">
            <v>0.5</v>
          </cell>
          <cell r="L24">
            <v>0.35</v>
          </cell>
          <cell r="M24">
            <v>0.9</v>
          </cell>
          <cell r="N24">
            <v>0.9</v>
          </cell>
          <cell r="O24">
            <v>0.95</v>
          </cell>
          <cell r="P24">
            <v>0.5</v>
          </cell>
          <cell r="Q24">
            <v>0.1</v>
          </cell>
          <cell r="R24">
            <v>0.6</v>
          </cell>
          <cell r="S24">
            <v>0.5</v>
          </cell>
          <cell r="T24">
            <v>0.5</v>
          </cell>
        </row>
        <row r="25">
          <cell r="B25" t="str">
            <v>PackRT%ACT</v>
          </cell>
          <cell r="C25">
            <v>0.50026702886083674</v>
          </cell>
          <cell r="F25">
            <v>0.78455381811533043</v>
          </cell>
          <cell r="J25">
            <v>0.36953195539995587</v>
          </cell>
          <cell r="L25">
            <v>0.35</v>
          </cell>
          <cell r="M25">
            <v>0.90000000000000013</v>
          </cell>
          <cell r="O25">
            <v>0.95</v>
          </cell>
          <cell r="P25">
            <v>0.5</v>
          </cell>
          <cell r="Q25">
            <v>0.45832204515370584</v>
          </cell>
          <cell r="S25">
            <v>0.5</v>
          </cell>
          <cell r="T25">
            <v>0.5</v>
          </cell>
        </row>
        <row r="26">
          <cell r="B26" t="str">
            <v>BuiltUp%TYP</v>
          </cell>
          <cell r="C26">
            <v>0.85</v>
          </cell>
          <cell r="D26">
            <v>0.35</v>
          </cell>
          <cell r="E26">
            <v>2.9006395725036469E-2</v>
          </cell>
          <cell r="F26">
            <v>3.9164397027771525E-2</v>
          </cell>
          <cell r="G26">
            <v>0.25776672816535129</v>
          </cell>
          <cell r="H26">
            <v>2.7574670878248778E-2</v>
          </cell>
          <cell r="I26">
            <v>0.10146503328904084</v>
          </cell>
          <cell r="J26">
            <v>0.29515325476216947</v>
          </cell>
          <cell r="K26">
            <v>0.77756785592800526</v>
          </cell>
          <cell r="L26">
            <v>0.13082984106717208</v>
          </cell>
          <cell r="M26">
            <v>7.1447125331852143E-2</v>
          </cell>
          <cell r="N26">
            <v>0</v>
          </cell>
          <cell r="O26">
            <v>2.3525905182962954E-2</v>
          </cell>
          <cell r="P26">
            <v>7.934694377848886E-2</v>
          </cell>
          <cell r="Q26">
            <v>0.85339696790936803</v>
          </cell>
          <cell r="R26">
            <v>7.6228114216259218E-2</v>
          </cell>
          <cell r="S26">
            <v>0.16854152512418574</v>
          </cell>
          <cell r="T26">
            <v>0.20051702037858005</v>
          </cell>
          <cell r="U26" t="str">
            <v>Use for Com-EM</v>
          </cell>
        </row>
        <row r="27">
          <cell r="B27" t="str">
            <v>BuiltUp%ACT</v>
          </cell>
          <cell r="C27">
            <v>0.52249684792760431</v>
          </cell>
          <cell r="F27">
            <v>6.2181060258327321E-2</v>
          </cell>
          <cell r="J27">
            <v>0.75664862673331257</v>
          </cell>
          <cell r="L27">
            <v>0.10310000000000001</v>
          </cell>
          <cell r="M27">
            <v>0.11560000000000001</v>
          </cell>
          <cell r="O27">
            <v>0.11560000000000001</v>
          </cell>
          <cell r="P27">
            <v>0.32380000000000003</v>
          </cell>
          <cell r="Q27">
            <v>0.83345440239005475</v>
          </cell>
          <cell r="S27">
            <v>0.3</v>
          </cell>
          <cell r="T27">
            <v>0.47130000000000005</v>
          </cell>
        </row>
        <row r="28">
          <cell r="B28" t="str">
            <v>VAV%TYP</v>
          </cell>
          <cell r="C28">
            <v>0.6</v>
          </cell>
          <cell r="D28">
            <v>0.2</v>
          </cell>
          <cell r="E28">
            <v>0</v>
          </cell>
          <cell r="F28">
            <v>0.01</v>
          </cell>
          <cell r="G28">
            <v>0</v>
          </cell>
          <cell r="H28">
            <v>0</v>
          </cell>
          <cell r="I28">
            <v>0</v>
          </cell>
          <cell r="J28">
            <v>0.25</v>
          </cell>
          <cell r="K28">
            <v>0.4</v>
          </cell>
          <cell r="L28">
            <v>0</v>
          </cell>
          <cell r="M28">
            <v>0</v>
          </cell>
          <cell r="N28">
            <v>0</v>
          </cell>
          <cell r="O28">
            <v>0</v>
          </cell>
          <cell r="P28">
            <v>0</v>
          </cell>
          <cell r="Q28">
            <v>0.5</v>
          </cell>
          <cell r="R28">
            <v>0.4</v>
          </cell>
          <cell r="S28">
            <v>0.1</v>
          </cell>
          <cell r="T28">
            <v>0.3</v>
          </cell>
        </row>
        <row r="29">
          <cell r="B29" t="str">
            <v>VAV%ACT</v>
          </cell>
          <cell r="C29">
            <v>0.34868166674859297</v>
          </cell>
          <cell r="F29">
            <v>2.3808219851502894E-3</v>
          </cell>
          <cell r="J29">
            <v>0.30214896654996692</v>
          </cell>
          <cell r="L29">
            <v>0</v>
          </cell>
          <cell r="M29">
            <v>0</v>
          </cell>
          <cell r="O29">
            <v>0</v>
          </cell>
          <cell r="P29">
            <v>0</v>
          </cell>
          <cell r="Q29">
            <v>0.42833559096925883</v>
          </cell>
          <cell r="S29">
            <v>0.1</v>
          </cell>
          <cell r="T29">
            <v>0.3</v>
          </cell>
        </row>
        <row r="30">
          <cell r="B30" t="str">
            <v>LSYieldElecHt&amp;AC</v>
          </cell>
          <cell r="C30">
            <v>0.92464156437246825</v>
          </cell>
          <cell r="D30">
            <v>0.92743246202832574</v>
          </cell>
          <cell r="E30">
            <v>0.70313295749949067</v>
          </cell>
          <cell r="F30">
            <v>0.85735615745151994</v>
          </cell>
          <cell r="G30">
            <v>0.70892672045214944</v>
          </cell>
          <cell r="H30">
            <v>0.71863304264352112</v>
          </cell>
          <cell r="I30">
            <v>0.75976868046444901</v>
          </cell>
          <cell r="J30">
            <v>0.61612853517840882</v>
          </cell>
          <cell r="K30">
            <v>0.6725000000000001</v>
          </cell>
          <cell r="L30">
            <v>0.61</v>
          </cell>
          <cell r="M30">
            <v>0.85371835595722523</v>
          </cell>
          <cell r="N30">
            <v>0.72741659807956105</v>
          </cell>
          <cell r="O30">
            <v>0.42999999950248563</v>
          </cell>
          <cell r="P30">
            <v>0.69443885908037739</v>
          </cell>
          <cell r="Q30">
            <v>0.28950000000000004</v>
          </cell>
          <cell r="R30">
            <v>0.68423386600487623</v>
          </cell>
          <cell r="S30">
            <v>0.92029495818919216</v>
          </cell>
          <cell r="T30">
            <v>0.91648952677163908</v>
          </cell>
        </row>
        <row r="31">
          <cell r="B31" t="str">
            <v>LSYieldHtPmpHt&amp;AC</v>
          </cell>
          <cell r="C31">
            <v>1.02</v>
          </cell>
          <cell r="D31">
            <v>1.02</v>
          </cell>
          <cell r="E31">
            <v>0.95500000000000007</v>
          </cell>
          <cell r="F31">
            <v>1.0249999999999999</v>
          </cell>
          <cell r="G31">
            <v>0.96499999999999986</v>
          </cell>
          <cell r="H31">
            <v>0.92500000000000004</v>
          </cell>
          <cell r="I31">
            <v>0.97499999999999987</v>
          </cell>
          <cell r="J31">
            <v>0.8600000000000001</v>
          </cell>
          <cell r="K31">
            <v>0.95500000000000007</v>
          </cell>
          <cell r="L31">
            <v>0.80499999999999994</v>
          </cell>
          <cell r="M31">
            <v>0.9700000000000002</v>
          </cell>
          <cell r="N31">
            <v>0.94500000000000006</v>
          </cell>
          <cell r="O31">
            <v>0.72500000000000009</v>
          </cell>
          <cell r="P31">
            <v>0.90000000000000013</v>
          </cell>
          <cell r="Q31">
            <v>0.64999999999999991</v>
          </cell>
          <cell r="R31">
            <v>0.90000000000000013</v>
          </cell>
          <cell r="S31">
            <v>1.02</v>
          </cell>
          <cell r="T31">
            <v>1.02</v>
          </cell>
        </row>
        <row r="32">
          <cell r="B32" t="str">
            <v>LSYieldGasHt&amp;AC</v>
          </cell>
          <cell r="C32">
            <v>1.0878415643724679</v>
          </cell>
          <cell r="D32">
            <v>1.0906324620283256</v>
          </cell>
          <cell r="E32">
            <v>1.1292662908328239</v>
          </cell>
          <cell r="F32">
            <v>1.15655615745152</v>
          </cell>
          <cell r="G32">
            <v>1.0987933871188158</v>
          </cell>
          <cell r="H32">
            <v>1.0722330426435214</v>
          </cell>
          <cell r="I32">
            <v>1.0408353471311158</v>
          </cell>
          <cell r="J32">
            <v>1.051328535178409</v>
          </cell>
          <cell r="K32">
            <v>1.0986333333333334</v>
          </cell>
          <cell r="L32">
            <v>0.96360000000000001</v>
          </cell>
          <cell r="M32">
            <v>1.0531850226238919</v>
          </cell>
          <cell r="N32">
            <v>1.0810165980795612</v>
          </cell>
          <cell r="O32">
            <v>0.96493333283581861</v>
          </cell>
          <cell r="P32">
            <v>1.0571055257470443</v>
          </cell>
          <cell r="Q32">
            <v>0.94230000000000003</v>
          </cell>
          <cell r="R32">
            <v>1.0469005326715428</v>
          </cell>
          <cell r="S32">
            <v>1.0834949581891919</v>
          </cell>
          <cell r="T32">
            <v>1.0796895267716389</v>
          </cell>
        </row>
        <row r="33">
          <cell r="B33" t="str">
            <v>LSYieldElecHt</v>
          </cell>
          <cell r="C33">
            <v>0.82000000000000006</v>
          </cell>
          <cell r="D33">
            <v>0.82000000000000006</v>
          </cell>
          <cell r="E33">
            <v>0.53</v>
          </cell>
          <cell r="F33">
            <v>0.66999999999999993</v>
          </cell>
          <cell r="G33">
            <v>0.57000000000000006</v>
          </cell>
          <cell r="H33">
            <v>0.61</v>
          </cell>
          <cell r="I33">
            <v>0.69</v>
          </cell>
          <cell r="J33">
            <v>0.52</v>
          </cell>
          <cell r="K33">
            <v>0.53</v>
          </cell>
          <cell r="L33">
            <v>0.61</v>
          </cell>
          <cell r="M33">
            <v>0.78</v>
          </cell>
          <cell r="N33">
            <v>0.61</v>
          </cell>
          <cell r="O33">
            <v>0.41000000000000003</v>
          </cell>
          <cell r="P33">
            <v>0.6</v>
          </cell>
          <cell r="Q33">
            <v>0.28000000000000003</v>
          </cell>
          <cell r="R33">
            <v>0.6</v>
          </cell>
          <cell r="S33">
            <v>0.82000000000000006</v>
          </cell>
          <cell r="T33">
            <v>0.82000000000000006</v>
          </cell>
        </row>
        <row r="34">
          <cell r="B34" t="str">
            <v>LSYieldGasHt</v>
          </cell>
          <cell r="C34">
            <v>0.98319999999999996</v>
          </cell>
          <cell r="D34">
            <v>0.98319999999999996</v>
          </cell>
          <cell r="E34">
            <v>0.95613333333333328</v>
          </cell>
          <cell r="F34">
            <v>0.96919999999999995</v>
          </cell>
          <cell r="G34">
            <v>0.95986666666666665</v>
          </cell>
          <cell r="H34">
            <v>0.96360000000000001</v>
          </cell>
          <cell r="I34">
            <v>0.97106666666666663</v>
          </cell>
          <cell r="J34">
            <v>0.95520000000000005</v>
          </cell>
          <cell r="K34">
            <v>0.95613333333333328</v>
          </cell>
          <cell r="L34">
            <v>0.96360000000000001</v>
          </cell>
          <cell r="M34">
            <v>0.97946666666666671</v>
          </cell>
          <cell r="N34">
            <v>0.96360000000000001</v>
          </cell>
          <cell r="O34">
            <v>0.94493333333333329</v>
          </cell>
          <cell r="P34">
            <v>0.96266666666666667</v>
          </cell>
          <cell r="Q34">
            <v>0.93279999999999996</v>
          </cell>
          <cell r="R34">
            <v>0.96266666666666667</v>
          </cell>
          <cell r="S34">
            <v>0.98319999999999996</v>
          </cell>
          <cell r="T34">
            <v>0.98319999999999996</v>
          </cell>
        </row>
        <row r="35">
          <cell r="B35" t="str">
            <v>LSYieldThermsGasHt</v>
          </cell>
          <cell r="C35">
            <v>-8.1887999999999996E-3</v>
          </cell>
          <cell r="D35">
            <v>-8.1887999999999996E-3</v>
          </cell>
          <cell r="E35">
            <v>-2.1381866666666666E-2</v>
          </cell>
          <cell r="F35">
            <v>-1.50128E-2</v>
          </cell>
          <cell r="G35">
            <v>-1.9562133333333332E-2</v>
          </cell>
          <cell r="H35">
            <v>-1.7742399999999998E-2</v>
          </cell>
          <cell r="I35">
            <v>-1.4102933333333333E-2</v>
          </cell>
          <cell r="J35">
            <v>-2.18368E-2</v>
          </cell>
          <cell r="K35">
            <v>-2.1381866666666666E-2</v>
          </cell>
          <cell r="L35">
            <v>-1.7742399999999998E-2</v>
          </cell>
          <cell r="M35">
            <v>-1.0008533333333333E-2</v>
          </cell>
          <cell r="N35">
            <v>-1.7742399999999998E-2</v>
          </cell>
          <cell r="O35">
            <v>-2.6841066666666667E-2</v>
          </cell>
          <cell r="P35">
            <v>-1.8197333333333333E-2</v>
          </cell>
          <cell r="Q35">
            <v>-3.2755199999999998E-2</v>
          </cell>
          <cell r="R35">
            <v>-1.8197333333333333E-2</v>
          </cell>
          <cell r="S35">
            <v>-8.1887999999999996E-3</v>
          </cell>
          <cell r="T35">
            <v>-8.1887999999999996E-3</v>
          </cell>
        </row>
        <row r="36">
          <cell r="B36" t="str">
            <v>LSYieldThermsGasHt&amp;AC</v>
          </cell>
          <cell r="C36">
            <v>-8.1887999999999996E-3</v>
          </cell>
          <cell r="D36">
            <v>-8.1887999999999996E-3</v>
          </cell>
          <cell r="E36">
            <v>-2.1381866666666666E-2</v>
          </cell>
          <cell r="F36">
            <v>-1.50128E-2</v>
          </cell>
          <cell r="G36">
            <v>-1.9562133333333332E-2</v>
          </cell>
          <cell r="H36">
            <v>-1.7742399999999998E-2</v>
          </cell>
          <cell r="I36">
            <v>-1.4102933333333333E-2</v>
          </cell>
          <cell r="J36">
            <v>-2.18368E-2</v>
          </cell>
          <cell r="K36">
            <v>-2.1381866666666666E-2</v>
          </cell>
          <cell r="L36">
            <v>-1.7742399999999998E-2</v>
          </cell>
          <cell r="M36">
            <v>-1.0008533333333333E-2</v>
          </cell>
          <cell r="N36">
            <v>-1.7742399999999998E-2</v>
          </cell>
          <cell r="O36">
            <v>-2.6841066666666667E-2</v>
          </cell>
          <cell r="P36">
            <v>-1.8197333333333333E-2</v>
          </cell>
          <cell r="Q36">
            <v>-3.2755199999999998E-2</v>
          </cell>
          <cell r="R36">
            <v>-1.8197333333333333E-2</v>
          </cell>
          <cell r="S36">
            <v>-8.1887999999999996E-3</v>
          </cell>
          <cell r="T36">
            <v>-8.1887999999999996E-3</v>
          </cell>
        </row>
        <row r="37">
          <cell r="B37" t="str">
            <v>LPDAdjust</v>
          </cell>
          <cell r="C37">
            <v>1</v>
          </cell>
          <cell r="D37">
            <v>1</v>
          </cell>
          <cell r="E37">
            <v>1</v>
          </cell>
          <cell r="F37">
            <v>1</v>
          </cell>
          <cell r="G37">
            <v>1</v>
          </cell>
          <cell r="H37">
            <v>1</v>
          </cell>
          <cell r="I37">
            <v>1</v>
          </cell>
          <cell r="J37">
            <v>1</v>
          </cell>
          <cell r="K37">
            <v>1</v>
          </cell>
          <cell r="L37">
            <v>1</v>
          </cell>
          <cell r="M37">
            <v>1</v>
          </cell>
          <cell r="N37">
            <v>1</v>
          </cell>
          <cell r="O37">
            <v>1</v>
          </cell>
          <cell r="P37">
            <v>1</v>
          </cell>
          <cell r="Q37">
            <v>1</v>
          </cell>
          <cell r="R37">
            <v>1</v>
          </cell>
          <cell r="S37">
            <v>1</v>
          </cell>
          <cell r="T37">
            <v>1</v>
          </cell>
        </row>
        <row r="38">
          <cell r="B38" t="str">
            <v>Chiller%TYP</v>
          </cell>
          <cell r="C38">
            <v>0.6</v>
          </cell>
          <cell r="D38">
            <v>0.1</v>
          </cell>
          <cell r="E38">
            <v>0</v>
          </cell>
          <cell r="F38">
            <v>0.05</v>
          </cell>
          <cell r="G38">
            <v>0</v>
          </cell>
          <cell r="H38">
            <v>0</v>
          </cell>
          <cell r="I38">
            <v>0.4</v>
          </cell>
          <cell r="J38">
            <v>0.4</v>
          </cell>
          <cell r="K38">
            <v>0.6</v>
          </cell>
          <cell r="L38">
            <v>0.03</v>
          </cell>
          <cell r="M38">
            <v>0</v>
          </cell>
          <cell r="N38">
            <v>0</v>
          </cell>
          <cell r="O38">
            <v>0</v>
          </cell>
          <cell r="P38">
            <v>0.15</v>
          </cell>
          <cell r="Q38">
            <v>0.75</v>
          </cell>
          <cell r="R38">
            <v>0.2</v>
          </cell>
          <cell r="S38">
            <v>0.1</v>
          </cell>
          <cell r="T38">
            <v>0.3</v>
          </cell>
        </row>
        <row r="39">
          <cell r="B39" t="str">
            <v>HOURSLght</v>
          </cell>
          <cell r="C39">
            <v>3300</v>
          </cell>
          <cell r="D39">
            <v>2800</v>
          </cell>
          <cell r="E39">
            <v>2600</v>
          </cell>
          <cell r="F39">
            <v>6200</v>
          </cell>
          <cell r="G39">
            <v>3800</v>
          </cell>
          <cell r="H39">
            <v>3800</v>
          </cell>
          <cell r="I39">
            <v>2800</v>
          </cell>
          <cell r="J39">
            <v>2700</v>
          </cell>
          <cell r="K39">
            <v>3600</v>
          </cell>
          <cell r="L39">
            <v>2700</v>
          </cell>
          <cell r="M39">
            <v>7300</v>
          </cell>
          <cell r="N39">
            <v>6800</v>
          </cell>
          <cell r="O39">
            <v>5400</v>
          </cell>
          <cell r="P39">
            <v>3000</v>
          </cell>
          <cell r="Q39">
            <v>6400</v>
          </cell>
          <cell r="R39">
            <v>5700</v>
          </cell>
          <cell r="S39">
            <v>3000</v>
          </cell>
          <cell r="T39">
            <v>4100</v>
          </cell>
        </row>
        <row r="40">
          <cell r="B40" t="str">
            <v>UnCondArea%TYP</v>
          </cell>
          <cell r="C40">
            <v>0.12</v>
          </cell>
          <cell r="D40">
            <v>7.0000000000000007E-2</v>
          </cell>
          <cell r="E40">
            <v>0.05</v>
          </cell>
          <cell r="F40">
            <v>0.03</v>
          </cell>
          <cell r="G40">
            <v>0.13</v>
          </cell>
          <cell r="H40">
            <v>0.1</v>
          </cell>
          <cell r="I40">
            <v>0.12</v>
          </cell>
          <cell r="J40">
            <v>0.01</v>
          </cell>
          <cell r="K40">
            <v>0.1</v>
          </cell>
          <cell r="L40">
            <v>0.31</v>
          </cell>
          <cell r="M40">
            <v>0.04</v>
          </cell>
          <cell r="N40">
            <v>0.04</v>
          </cell>
          <cell r="O40">
            <v>0.13</v>
          </cell>
          <cell r="P40">
            <v>0.05</v>
          </cell>
          <cell r="Q40">
            <v>0.12</v>
          </cell>
          <cell r="R40">
            <v>0.03</v>
          </cell>
          <cell r="S40">
            <v>0.15</v>
          </cell>
          <cell r="T40">
            <v>0.15</v>
          </cell>
        </row>
        <row r="41">
          <cell r="B41" t="str">
            <v>RTEcono%TYP</v>
          </cell>
          <cell r="C41">
            <v>1</v>
          </cell>
          <cell r="D41">
            <v>1</v>
          </cell>
          <cell r="E41">
            <v>0.77500000000000002</v>
          </cell>
          <cell r="F41">
            <v>1</v>
          </cell>
          <cell r="G41">
            <v>0.77500000000000002</v>
          </cell>
          <cell r="H41">
            <v>0.95</v>
          </cell>
          <cell r="I41">
            <v>0.82499999999999996</v>
          </cell>
          <cell r="J41">
            <v>1</v>
          </cell>
          <cell r="K41">
            <v>1</v>
          </cell>
          <cell r="L41">
            <v>0.72500000000000009</v>
          </cell>
          <cell r="M41">
            <v>0.85</v>
          </cell>
          <cell r="N41">
            <v>0.85</v>
          </cell>
          <cell r="O41">
            <v>0.85</v>
          </cell>
          <cell r="P41">
            <v>0.85</v>
          </cell>
          <cell r="Q41">
            <v>1</v>
          </cell>
          <cell r="R41">
            <v>0.85</v>
          </cell>
          <cell r="S41">
            <v>0.6</v>
          </cell>
          <cell r="T41">
            <v>0.6</v>
          </cell>
        </row>
        <row r="42">
          <cell r="B42" t="str">
            <v>FloorA%PRE2002</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row>
        <row r="43">
          <cell r="B43" t="str">
            <v>FloorA%PRE2006</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row>
        <row r="44">
          <cell r="B44" t="str">
            <v>ElecHtComplex%TYP</v>
          </cell>
          <cell r="C44">
            <v>0.61680000000000001</v>
          </cell>
          <cell r="D44">
            <v>0.61680000000000001</v>
          </cell>
          <cell r="E44">
            <v>0.61680000000000001</v>
          </cell>
          <cell r="F44">
            <v>0.84279999999999999</v>
          </cell>
          <cell r="G44">
            <v>3.7900000000000003E-2</v>
          </cell>
          <cell r="H44">
            <v>3.7900000000000003E-2</v>
          </cell>
          <cell r="I44">
            <v>3.7900000000000003E-2</v>
          </cell>
          <cell r="J44">
            <v>6.0999999999999995E-3</v>
          </cell>
          <cell r="K44">
            <v>0.1794</v>
          </cell>
          <cell r="L44">
            <v>0.37840000000000001</v>
          </cell>
          <cell r="M44">
            <v>5.3399999999999996E-2</v>
          </cell>
          <cell r="N44">
            <v>5.3399999999999996E-2</v>
          </cell>
          <cell r="O44">
            <v>5.3399999999999996E-2</v>
          </cell>
          <cell r="P44">
            <v>7.7000000000000002E-3</v>
          </cell>
          <cell r="Q44">
            <v>8.1099999999999992E-2</v>
          </cell>
          <cell r="R44">
            <v>0.35409999999999997</v>
          </cell>
          <cell r="S44">
            <v>0.05</v>
          </cell>
          <cell r="T44">
            <v>0.31140000000000001</v>
          </cell>
        </row>
        <row r="45">
          <cell r="B45" t="str">
            <v>GasHtComplex%TYP</v>
          </cell>
          <cell r="C45">
            <v>0.25319999999999998</v>
          </cell>
          <cell r="D45">
            <v>0.25319999999999998</v>
          </cell>
          <cell r="E45">
            <v>0.25319999999999998</v>
          </cell>
          <cell r="F45">
            <v>0.15720000000000001</v>
          </cell>
          <cell r="G45">
            <v>0.31929999999999997</v>
          </cell>
          <cell r="H45">
            <v>0.31929999999999997</v>
          </cell>
          <cell r="I45">
            <v>0.31929999999999997</v>
          </cell>
          <cell r="J45">
            <v>0.83329999999999993</v>
          </cell>
          <cell r="K45">
            <v>0.82069999999999999</v>
          </cell>
          <cell r="L45">
            <v>0.62159999999999993</v>
          </cell>
          <cell r="M45">
            <v>0.9466</v>
          </cell>
          <cell r="N45">
            <v>0.9466</v>
          </cell>
          <cell r="O45">
            <v>0.9466</v>
          </cell>
          <cell r="P45">
            <v>0.56859999999999999</v>
          </cell>
          <cell r="Q45">
            <v>0.91890000000000005</v>
          </cell>
          <cell r="R45">
            <v>0.57330000000000003</v>
          </cell>
          <cell r="S45">
            <v>0.55000000000000004</v>
          </cell>
          <cell r="T45">
            <v>0.67430000000000001</v>
          </cell>
        </row>
        <row r="46">
          <cell r="B46" t="str">
            <v>HtPmpHtComplex%TYP</v>
          </cell>
          <cell r="C46">
            <v>0.13009999999999999</v>
          </cell>
          <cell r="D46">
            <v>0.13009999999999999</v>
          </cell>
          <cell r="E46">
            <v>0.13009999999999999</v>
          </cell>
          <cell r="F46">
            <v>0</v>
          </cell>
          <cell r="G46">
            <v>0.64280000000000004</v>
          </cell>
          <cell r="H46">
            <v>0.64280000000000004</v>
          </cell>
          <cell r="I46">
            <v>0.64280000000000004</v>
          </cell>
          <cell r="J46">
            <v>0.1605</v>
          </cell>
          <cell r="K46">
            <v>0</v>
          </cell>
          <cell r="L46">
            <v>0</v>
          </cell>
          <cell r="M46">
            <v>0</v>
          </cell>
          <cell r="N46">
            <v>0</v>
          </cell>
          <cell r="O46">
            <v>0</v>
          </cell>
          <cell r="P46">
            <v>0.42380000000000001</v>
          </cell>
          <cell r="Q46">
            <v>0</v>
          </cell>
          <cell r="R46">
            <v>7.2700000000000001E-2</v>
          </cell>
          <cell r="S46">
            <v>0.4</v>
          </cell>
          <cell r="T46">
            <v>1.4199999999999999E-2</v>
          </cell>
        </row>
        <row r="47">
          <cell r="B47" t="str">
            <v>ElecHtSimple%TYP</v>
          </cell>
          <cell r="C47">
            <v>0.05</v>
          </cell>
          <cell r="D47">
            <v>0.05</v>
          </cell>
          <cell r="E47">
            <v>0.05</v>
          </cell>
          <cell r="F47">
            <v>2.53E-2</v>
          </cell>
          <cell r="G47">
            <v>2.4700000000000003E-2</v>
          </cell>
          <cell r="H47">
            <v>2.4700000000000003E-2</v>
          </cell>
          <cell r="I47">
            <v>2.4700000000000003E-2</v>
          </cell>
          <cell r="J47">
            <v>2.41E-2</v>
          </cell>
          <cell r="K47">
            <v>0.18960000000000002</v>
          </cell>
          <cell r="L47">
            <v>0.1013</v>
          </cell>
          <cell r="M47">
            <v>1.03E-2</v>
          </cell>
          <cell r="N47">
            <v>1.03E-2</v>
          </cell>
          <cell r="O47">
            <v>1.03E-2</v>
          </cell>
          <cell r="P47">
            <v>0.37490000000000001</v>
          </cell>
          <cell r="Q47">
            <v>0.18149999999999999</v>
          </cell>
          <cell r="R47">
            <v>5.6999999999999993E-3</v>
          </cell>
          <cell r="S47">
            <v>0.1</v>
          </cell>
          <cell r="T47">
            <v>8.3400000000000002E-2</v>
          </cell>
        </row>
        <row r="48">
          <cell r="B48" t="str">
            <v>GasHtSimple%TYP</v>
          </cell>
          <cell r="C48">
            <v>0.85</v>
          </cell>
          <cell r="D48">
            <v>0.85</v>
          </cell>
          <cell r="E48">
            <v>0.85</v>
          </cell>
          <cell r="F48">
            <v>0.96689999999999998</v>
          </cell>
          <cell r="G48">
            <v>0.83260000000000001</v>
          </cell>
          <cell r="H48">
            <v>0.83260000000000001</v>
          </cell>
          <cell r="I48">
            <v>0.83260000000000001</v>
          </cell>
          <cell r="J48">
            <v>0.92970000000000008</v>
          </cell>
          <cell r="K48">
            <v>0.73620000000000008</v>
          </cell>
          <cell r="L48">
            <v>0.86060000000000003</v>
          </cell>
          <cell r="M48">
            <v>0.98720000000000008</v>
          </cell>
          <cell r="N48">
            <v>0.98720000000000008</v>
          </cell>
          <cell r="O48">
            <v>0.98720000000000008</v>
          </cell>
          <cell r="P48">
            <v>0.37859999999999994</v>
          </cell>
          <cell r="Q48">
            <v>0.78300000000000003</v>
          </cell>
          <cell r="R48">
            <v>0.99429999999999996</v>
          </cell>
          <cell r="S48">
            <v>0.8</v>
          </cell>
          <cell r="T48">
            <v>0.85329999999999995</v>
          </cell>
        </row>
        <row r="49">
          <cell r="B49" t="str">
            <v>HtPmpHtSimple%TYP</v>
          </cell>
          <cell r="C49">
            <v>0.1</v>
          </cell>
          <cell r="D49">
            <v>0.1</v>
          </cell>
          <cell r="E49">
            <v>0.1</v>
          </cell>
          <cell r="F49">
            <v>7.8000000000000005E-3</v>
          </cell>
          <cell r="G49">
            <v>0.14269999999999999</v>
          </cell>
          <cell r="H49">
            <v>0.14269999999999999</v>
          </cell>
          <cell r="I49">
            <v>0.14269999999999999</v>
          </cell>
          <cell r="J49">
            <v>4.6199999999999998E-2</v>
          </cell>
          <cell r="K49">
            <v>7.4200000000000002E-2</v>
          </cell>
          <cell r="L49">
            <v>3.8100000000000002E-2</v>
          </cell>
          <cell r="M49">
            <v>2.5000000000000001E-3</v>
          </cell>
          <cell r="N49">
            <v>2.5000000000000001E-3</v>
          </cell>
          <cell r="O49">
            <v>2.5000000000000001E-3</v>
          </cell>
          <cell r="P49">
            <v>0.24660000000000001</v>
          </cell>
          <cell r="Q49">
            <v>3.5400000000000001E-2</v>
          </cell>
          <cell r="R49">
            <v>0</v>
          </cell>
          <cell r="S49">
            <v>0.1</v>
          </cell>
          <cell r="T49">
            <v>6.3200000000000006E-2</v>
          </cell>
        </row>
        <row r="50">
          <cell r="B50" t="str">
            <v>ChillerAir%TYP</v>
          </cell>
          <cell r="C50">
            <v>0.5</v>
          </cell>
          <cell r="D50">
            <v>0.8</v>
          </cell>
          <cell r="E50">
            <v>0.8</v>
          </cell>
          <cell r="F50">
            <v>0.8</v>
          </cell>
          <cell r="G50">
            <v>0.8</v>
          </cell>
          <cell r="H50">
            <v>0.8</v>
          </cell>
          <cell r="I50">
            <v>0.8</v>
          </cell>
          <cell r="J50">
            <v>0.8</v>
          </cell>
          <cell r="K50">
            <v>0.8</v>
          </cell>
          <cell r="L50">
            <v>0.9</v>
          </cell>
          <cell r="M50">
            <v>1</v>
          </cell>
          <cell r="N50">
            <v>1</v>
          </cell>
          <cell r="O50">
            <v>1</v>
          </cell>
          <cell r="P50">
            <v>0.2</v>
          </cell>
          <cell r="Q50">
            <v>0.2</v>
          </cell>
          <cell r="R50">
            <v>0.6</v>
          </cell>
          <cell r="S50">
            <v>0.6</v>
          </cell>
          <cell r="T50">
            <v>0.2</v>
          </cell>
        </row>
        <row r="51">
          <cell r="B51" t="str">
            <v>ChillerWater%TYP</v>
          </cell>
          <cell r="C51">
            <v>0.5</v>
          </cell>
          <cell r="D51">
            <v>0.2</v>
          </cell>
          <cell r="E51">
            <v>0.2</v>
          </cell>
          <cell r="F51">
            <v>0.2</v>
          </cell>
          <cell r="G51">
            <v>0.2</v>
          </cell>
          <cell r="H51">
            <v>0.2</v>
          </cell>
          <cell r="I51">
            <v>0.2</v>
          </cell>
          <cell r="J51">
            <v>0.2</v>
          </cell>
          <cell r="K51">
            <v>0.2</v>
          </cell>
          <cell r="L51">
            <v>0.1</v>
          </cell>
          <cell r="M51">
            <v>0</v>
          </cell>
          <cell r="N51">
            <v>0</v>
          </cell>
          <cell r="O51">
            <v>0</v>
          </cell>
          <cell r="P51">
            <v>0.8</v>
          </cell>
          <cell r="Q51">
            <v>0.8</v>
          </cell>
          <cell r="R51">
            <v>0.4</v>
          </cell>
          <cell r="S51">
            <v>0.4</v>
          </cell>
          <cell r="T51">
            <v>0.8</v>
          </cell>
        </row>
        <row r="52">
          <cell r="B52" t="str">
            <v>WinFloorRatio%TYP</v>
          </cell>
          <cell r="C52">
            <v>0.16</v>
          </cell>
          <cell r="D52">
            <v>0.16</v>
          </cell>
          <cell r="E52">
            <v>0.16</v>
          </cell>
          <cell r="F52">
            <v>0.02</v>
          </cell>
          <cell r="G52">
            <v>0.16</v>
          </cell>
          <cell r="H52">
            <v>0.16</v>
          </cell>
          <cell r="I52">
            <v>0.04</v>
          </cell>
          <cell r="J52">
            <v>7.0000000000000007E-2</v>
          </cell>
          <cell r="K52">
            <v>0.12</v>
          </cell>
          <cell r="L52">
            <v>0.03</v>
          </cell>
          <cell r="M52">
            <v>0.04</v>
          </cell>
          <cell r="N52">
            <v>0.15</v>
          </cell>
          <cell r="O52">
            <v>0.18</v>
          </cell>
          <cell r="P52">
            <v>0.11</v>
          </cell>
          <cell r="Q52">
            <v>0.11</v>
          </cell>
          <cell r="R52">
            <v>0.12</v>
          </cell>
          <cell r="S52">
            <v>0.08</v>
          </cell>
          <cell r="T52">
            <v>0.1</v>
          </cell>
        </row>
        <row r="53">
          <cell r="B53" t="str">
            <v>ElecHTDHP%TYP</v>
          </cell>
          <cell r="C53">
            <v>0</v>
          </cell>
          <cell r="D53">
            <v>9.3666492863930473E-2</v>
          </cell>
          <cell r="E53">
            <v>0.18093220414775901</v>
          </cell>
          <cell r="F53">
            <v>0</v>
          </cell>
          <cell r="G53">
            <v>0</v>
          </cell>
          <cell r="H53">
            <v>0.1845720316176401</v>
          </cell>
          <cell r="I53">
            <v>0.23278079179476083</v>
          </cell>
          <cell r="J53">
            <v>3.7519732135274744E-4</v>
          </cell>
          <cell r="K53">
            <v>0</v>
          </cell>
          <cell r="L53">
            <v>4.0847109948506629E-3</v>
          </cell>
          <cell r="M53">
            <v>0</v>
          </cell>
          <cell r="N53">
            <v>5.4746597404996745E-2</v>
          </cell>
          <cell r="O53">
            <v>2.9347519170761286E-2</v>
          </cell>
          <cell r="P53">
            <v>4.3510047797893039E-2</v>
          </cell>
          <cell r="Q53">
            <v>0</v>
          </cell>
          <cell r="R53">
            <v>6.9159304953855333E-2</v>
          </cell>
          <cell r="S53">
            <v>6.6382185345618808E-2</v>
          </cell>
          <cell r="T53">
            <v>3.7441828223745317E-2</v>
          </cell>
        </row>
        <row r="56">
          <cell r="B56" t="str">
            <v>CoolSat%TYP</v>
          </cell>
          <cell r="C56">
            <v>0.82</v>
          </cell>
          <cell r="D56">
            <v>0.9</v>
          </cell>
          <cell r="E56">
            <v>0.95</v>
          </cell>
          <cell r="F56">
            <v>0.88</v>
          </cell>
          <cell r="G56">
            <v>0.88</v>
          </cell>
          <cell r="H56">
            <v>0.88</v>
          </cell>
          <cell r="I56">
            <v>0.88</v>
          </cell>
          <cell r="J56">
            <v>0.83</v>
          </cell>
          <cell r="K56">
            <v>0.75</v>
          </cell>
          <cell r="L56">
            <v>0.24</v>
          </cell>
          <cell r="M56">
            <v>0.94</v>
          </cell>
          <cell r="N56">
            <v>0.94</v>
          </cell>
          <cell r="O56">
            <v>1</v>
          </cell>
          <cell r="P56">
            <v>0.88</v>
          </cell>
          <cell r="Q56">
            <v>0.95</v>
          </cell>
          <cell r="R56">
            <v>0.95</v>
          </cell>
          <cell r="S56">
            <v>0.95</v>
          </cell>
          <cell r="T56">
            <v>0.7</v>
          </cell>
        </row>
        <row r="61">
          <cell r="C61" t="str">
            <v>Office</v>
          </cell>
          <cell r="D61" t="str">
            <v>Office</v>
          </cell>
          <cell r="E61" t="str">
            <v>Office</v>
          </cell>
          <cell r="F61" t="str">
            <v>Retail/Service</v>
          </cell>
          <cell r="G61" t="str">
            <v>Retail/Service</v>
          </cell>
          <cell r="H61" t="str">
            <v>Retail/Service</v>
          </cell>
          <cell r="I61" t="str">
            <v>Retail/Service</v>
          </cell>
          <cell r="M61" t="str">
            <v>Grocery</v>
          </cell>
          <cell r="N61" t="str">
            <v>Grocery</v>
          </cell>
          <cell r="Y61" t="str">
            <v>Average of msf.pnw.frac</v>
          </cell>
        </row>
        <row r="62">
          <cell r="B62" t="str">
            <v>_PRE2013</v>
          </cell>
          <cell r="C62" t="str">
            <v>Office</v>
          </cell>
          <cell r="F62" t="str">
            <v>Retail/Service</v>
          </cell>
          <cell r="J62" t="str">
            <v>School</v>
          </cell>
          <cell r="L62" t="str">
            <v>Warehouse</v>
          </cell>
          <cell r="M62" t="str">
            <v>Grocery</v>
          </cell>
          <cell r="O62" t="str">
            <v>Restaurant</v>
          </cell>
          <cell r="P62" t="str">
            <v>Lodging</v>
          </cell>
          <cell r="Q62" t="str">
            <v>Health</v>
          </cell>
          <cell r="S62" t="str">
            <v>Assembly</v>
          </cell>
          <cell r="T62" t="str">
            <v>Other</v>
          </cell>
          <cell r="Y62" t="str">
            <v>Row Labels</v>
          </cell>
        </row>
        <row r="63">
          <cell r="B63" t="str">
            <v>FloorA%ACT</v>
          </cell>
          <cell r="C63">
            <v>0.21925891959556321</v>
          </cell>
          <cell r="F63">
            <v>0.170463671983236</v>
          </cell>
          <cell r="J63">
            <v>0.11027533939050128</v>
          </cell>
          <cell r="L63">
            <v>0.13203580856943528</v>
          </cell>
          <cell r="M63">
            <v>2.3026138677721724E-2</v>
          </cell>
          <cell r="O63">
            <v>1.5835296654172451E-2</v>
          </cell>
          <cell r="P63">
            <v>5.1068065124091046E-2</v>
          </cell>
          <cell r="Q63">
            <v>6.8347557000163706E-2</v>
          </cell>
          <cell r="S63">
            <v>0.11013494038183547</v>
          </cell>
          <cell r="T63">
            <v>9.9554262623279946E-2</v>
          </cell>
          <cell r="Y63" t="str">
            <v>Assembly</v>
          </cell>
        </row>
        <row r="64">
          <cell r="B64" t="str">
            <v>_PRE2013</v>
          </cell>
          <cell r="C64" t="str">
            <v>Large Off</v>
          </cell>
          <cell r="D64" t="str">
            <v>Medium Off</v>
          </cell>
          <cell r="E64" t="str">
            <v>Small Off</v>
          </cell>
          <cell r="F64" t="str">
            <v>Xlarge Ret</v>
          </cell>
          <cell r="G64" t="str">
            <v>Large Ret</v>
          </cell>
          <cell r="H64" t="str">
            <v>Medium Ret</v>
          </cell>
          <cell r="I64" t="str">
            <v>Small Ret</v>
          </cell>
          <cell r="J64" t="str">
            <v>School K-12</v>
          </cell>
          <cell r="K64" t="str">
            <v>University</v>
          </cell>
          <cell r="L64" t="str">
            <v>Warehouse</v>
          </cell>
          <cell r="M64" t="str">
            <v>Supermarket</v>
          </cell>
          <cell r="N64" t="str">
            <v>MiniMart</v>
          </cell>
          <cell r="O64" t="str">
            <v>Restaurant</v>
          </cell>
          <cell r="P64" t="str">
            <v>Lodging</v>
          </cell>
          <cell r="Q64" t="str">
            <v>Hospital</v>
          </cell>
          <cell r="R64" t="str">
            <v>Residential Care</v>
          </cell>
          <cell r="S64" t="str">
            <v>Assembly</v>
          </cell>
          <cell r="T64" t="str">
            <v>Other</v>
          </cell>
          <cell r="Y64" t="str">
            <v>Food</v>
          </cell>
        </row>
        <row r="65">
          <cell r="B65" t="str">
            <v>FloorA%TYP</v>
          </cell>
          <cell r="C65">
            <v>0.43937391922213881</v>
          </cell>
          <cell r="D65">
            <v>0.43063730719145626</v>
          </cell>
          <cell r="E65">
            <v>0.12998877358640493</v>
          </cell>
          <cell r="F65">
            <v>0.23462323739305441</v>
          </cell>
          <cell r="G65">
            <v>5.5262096022427078E-2</v>
          </cell>
          <cell r="H65">
            <v>0.60637878991755256</v>
          </cell>
          <cell r="I65">
            <v>0.10373587666696588</v>
          </cell>
          <cell r="J65">
            <v>0.66429751499430445</v>
          </cell>
          <cell r="K65">
            <v>0.33570248500569549</v>
          </cell>
          <cell r="L65">
            <v>1</v>
          </cell>
          <cell r="M65">
            <v>0.84840559081310307</v>
          </cell>
          <cell r="N65">
            <v>0.15159440918689687</v>
          </cell>
          <cell r="O65">
            <v>1</v>
          </cell>
          <cell r="P65">
            <v>1</v>
          </cell>
          <cell r="Q65">
            <v>1</v>
          </cell>
          <cell r="R65">
            <v>1</v>
          </cell>
          <cell r="S65">
            <v>1</v>
          </cell>
          <cell r="T65">
            <v>1</v>
          </cell>
          <cell r="Y65" t="str">
            <v>Service</v>
          </cell>
        </row>
        <row r="66">
          <cell r="B66" t="str">
            <v>FloorA%REG</v>
          </cell>
          <cell r="C66">
            <v>9.6336650827114415E-2</v>
          </cell>
          <cell r="D66">
            <v>9.4421070712341362E-2</v>
          </cell>
          <cell r="E66">
            <v>2.8501198056107426E-2</v>
          </cell>
          <cell r="F66">
            <v>3.999473857861454E-2</v>
          </cell>
          <cell r="G66">
            <v>9.4201798094731004E-3</v>
          </cell>
          <cell r="H66">
            <v>0.10336555514209726</v>
          </cell>
          <cell r="I66">
            <v>1.7683198453051097E-2</v>
          </cell>
          <cell r="J66">
            <v>7.3255633922263544E-2</v>
          </cell>
          <cell r="K66">
            <v>3.701970546823774E-2</v>
          </cell>
          <cell r="L66">
            <v>0.13203580856943528</v>
          </cell>
          <cell r="M66">
            <v>1.9535504789016944E-2</v>
          </cell>
          <cell r="N66">
            <v>3.4906338887047794E-3</v>
          </cell>
          <cell r="O66">
            <v>1.5835296654172451E-2</v>
          </cell>
          <cell r="P66">
            <v>5.1068065124091046E-2</v>
          </cell>
          <cell r="Q66">
            <v>3.0978070527759683E-2</v>
          </cell>
          <cell r="R66">
            <v>3.7369486472404026E-2</v>
          </cell>
          <cell r="S66">
            <v>0.11013494038183547</v>
          </cell>
          <cell r="T66">
            <v>9.9554262623279946E-2</v>
          </cell>
          <cell r="Y66" t="str">
            <v>Grocery</v>
          </cell>
        </row>
        <row r="67">
          <cell r="B67" t="str">
            <v>ElecHt%TYP</v>
          </cell>
          <cell r="C67">
            <v>0.20943280302167308</v>
          </cell>
          <cell r="D67">
            <v>0.22131165109110185</v>
          </cell>
          <cell r="E67">
            <v>0.30640942705415353</v>
          </cell>
          <cell r="F67">
            <v>5.2995881766435368E-2</v>
          </cell>
          <cell r="G67">
            <v>1.0593107738682607E-2</v>
          </cell>
          <cell r="H67">
            <v>0.12006240959495594</v>
          </cell>
          <cell r="I67">
            <v>0.2732917310450087</v>
          </cell>
          <cell r="J67">
            <v>5.8369343906151915E-2</v>
          </cell>
          <cell r="K67">
            <v>0.1</v>
          </cell>
          <cell r="L67">
            <v>6.3929137015483993E-3</v>
          </cell>
          <cell r="M67">
            <v>3.9182634298973458E-2</v>
          </cell>
          <cell r="N67">
            <v>9.8940421863423066E-3</v>
          </cell>
          <cell r="O67">
            <v>3.0050555941853869E-2</v>
          </cell>
          <cell r="P67">
            <v>0.44679184687802564</v>
          </cell>
          <cell r="Q67">
            <v>0.08</v>
          </cell>
          <cell r="R67">
            <v>0.33985691133471541</v>
          </cell>
          <cell r="S67">
            <v>0.10640191237323121</v>
          </cell>
          <cell r="T67">
            <v>0.16939513747697868</v>
          </cell>
          <cell r="Y67" t="str">
            <v>Lodging</v>
          </cell>
        </row>
        <row r="68">
          <cell r="B68" t="str">
            <v>GasHt%TYP</v>
          </cell>
          <cell r="C68">
            <v>0.54037060186620078</v>
          </cell>
          <cell r="D68">
            <v>0.51430081857580845</v>
          </cell>
          <cell r="E68">
            <v>0.3275419203320854</v>
          </cell>
          <cell r="F68">
            <v>0.91606730000738101</v>
          </cell>
          <cell r="G68">
            <v>0.98322307122393326</v>
          </cell>
          <cell r="H68">
            <v>0.80985008893074606</v>
          </cell>
          <cell r="I68">
            <v>0.56717178566142912</v>
          </cell>
          <cell r="J68">
            <v>0.84777782221188291</v>
          </cell>
          <cell r="K68">
            <v>0.8</v>
          </cell>
          <cell r="L68">
            <v>0.98700382329725422</v>
          </cell>
          <cell r="M68">
            <v>0.46957192737561176</v>
          </cell>
          <cell r="N68">
            <v>0.86606113087441317</v>
          </cell>
          <cell r="O68">
            <v>0.79365284945968273</v>
          </cell>
          <cell r="P68">
            <v>0.24941748529786834</v>
          </cell>
          <cell r="Q68">
            <v>0.91</v>
          </cell>
          <cell r="R68">
            <v>0.40556621261939335</v>
          </cell>
          <cell r="S68">
            <v>0.77815390025512432</v>
          </cell>
          <cell r="T68">
            <v>0.7257160432726234</v>
          </cell>
          <cell r="Y68" t="str">
            <v>Office</v>
          </cell>
        </row>
        <row r="69">
          <cell r="B69" t="str">
            <v>HtPmpHt%TYP</v>
          </cell>
          <cell r="C69">
            <v>0.25019659511212627</v>
          </cell>
          <cell r="D69">
            <v>0.26438753033308959</v>
          </cell>
          <cell r="E69">
            <v>0.36604865261376096</v>
          </cell>
          <cell r="F69">
            <v>3.0936818226183656E-2</v>
          </cell>
          <cell r="G69">
            <v>6.1838210373840949E-3</v>
          </cell>
          <cell r="H69">
            <v>7.0087501474297986E-2</v>
          </cell>
          <cell r="I69">
            <v>0.15953648329356207</v>
          </cell>
          <cell r="J69">
            <v>9.3852833881965178E-2</v>
          </cell>
          <cell r="K69">
            <v>0.1</v>
          </cell>
          <cell r="L69">
            <v>6.6032630011973147E-3</v>
          </cell>
          <cell r="M69">
            <v>6.234756715808213E-2</v>
          </cell>
          <cell r="N69">
            <v>1.5743440192688529E-2</v>
          </cell>
          <cell r="O69">
            <v>0.17629659459846331</v>
          </cell>
          <cell r="P69">
            <v>0.30379066782410608</v>
          </cell>
          <cell r="Q69">
            <v>0.01</v>
          </cell>
          <cell r="R69">
            <v>0.25457687604589124</v>
          </cell>
          <cell r="S69">
            <v>0.11544418737164447</v>
          </cell>
          <cell r="T69">
            <v>0.104888819250398</v>
          </cell>
          <cell r="Y69" t="str">
            <v>Other</v>
          </cell>
        </row>
        <row r="70">
          <cell r="B70" t="str">
            <v>CoolSat%TYP</v>
          </cell>
          <cell r="C70">
            <v>0.76889412716362515</v>
          </cell>
          <cell r="D70">
            <v>0.9156533727398849</v>
          </cell>
          <cell r="E70">
            <v>0.85579006639653332</v>
          </cell>
          <cell r="F70">
            <v>0.95160006380782447</v>
          </cell>
          <cell r="G70">
            <v>0.98526989662125641</v>
          </cell>
          <cell r="H70">
            <v>0.65234151837252696</v>
          </cell>
          <cell r="I70">
            <v>0.66014461756611731</v>
          </cell>
          <cell r="J70">
            <v>0.69618308739231149</v>
          </cell>
          <cell r="K70">
            <v>0.75</v>
          </cell>
          <cell r="L70">
            <v>0.23</v>
          </cell>
          <cell r="M70">
            <v>0.89440943169321674</v>
          </cell>
          <cell r="N70">
            <v>0.91392039395838554</v>
          </cell>
          <cell r="O70">
            <v>0.9581056413122655</v>
          </cell>
          <cell r="P70">
            <v>0.82644591140120194</v>
          </cell>
          <cell r="Q70">
            <v>0.95</v>
          </cell>
          <cell r="R70">
            <v>0.82648440258098632</v>
          </cell>
          <cell r="S70">
            <v>0.77184416415983825</v>
          </cell>
          <cell r="T70">
            <v>0.71310077098671132</v>
          </cell>
          <cell r="Y70" t="str">
            <v>Residential Care</v>
          </cell>
        </row>
        <row r="71">
          <cell r="B71" t="str">
            <v>CoolSat%ACT</v>
          </cell>
          <cell r="C71">
            <v>0.84338963005455969</v>
          </cell>
          <cell r="F71">
            <v>0.74176230846303148</v>
          </cell>
          <cell r="J71">
            <v>0.7142495586900468</v>
          </cell>
          <cell r="L71">
            <v>0.23</v>
          </cell>
          <cell r="M71">
            <v>0.8973671844904727</v>
          </cell>
          <cell r="O71">
            <v>0.96</v>
          </cell>
          <cell r="P71">
            <v>0.88</v>
          </cell>
          <cell r="Q71">
            <v>0.88824220129049314</v>
          </cell>
          <cell r="S71">
            <v>0.77184416415983825</v>
          </cell>
          <cell r="T71">
            <v>0.71310077098671132</v>
          </cell>
          <cell r="Y71" t="str">
            <v>Retail</v>
          </cell>
        </row>
        <row r="72">
          <cell r="B72" t="str">
            <v>PackRT%TYP</v>
          </cell>
          <cell r="C72">
            <v>0.15</v>
          </cell>
          <cell r="D72">
            <v>0.75000000000000011</v>
          </cell>
          <cell r="E72">
            <v>0.95</v>
          </cell>
          <cell r="F72">
            <v>0.90880480523807783</v>
          </cell>
          <cell r="G72">
            <v>0.72388464763320426</v>
          </cell>
          <cell r="H72">
            <v>0.72388464763320426</v>
          </cell>
          <cell r="I72">
            <v>0.21126457727609282</v>
          </cell>
          <cell r="J72">
            <v>0.38624918003188907</v>
          </cell>
          <cell r="K72">
            <v>0.24174716638708693</v>
          </cell>
          <cell r="L72">
            <v>0.31046750131883327</v>
          </cell>
          <cell r="M72">
            <v>0.90000000000000013</v>
          </cell>
          <cell r="N72">
            <v>0.9</v>
          </cell>
          <cell r="O72">
            <v>0.76718515286285394</v>
          </cell>
          <cell r="P72">
            <v>0.41303161997673743</v>
          </cell>
          <cell r="Q72">
            <v>0.10000000000000002</v>
          </cell>
          <cell r="R72">
            <v>0.68523001119875304</v>
          </cell>
          <cell r="S72">
            <v>0.5</v>
          </cell>
          <cell r="T72">
            <v>0.49999999999999994</v>
          </cell>
          <cell r="Y72" t="str">
            <v>School</v>
          </cell>
        </row>
        <row r="73">
          <cell r="B73" t="str">
            <v>PackRT%ACT</v>
          </cell>
          <cell r="C73">
            <v>0.48584254414953354</v>
          </cell>
          <cell r="F73">
            <v>0.63256057960735712</v>
          </cell>
          <cell r="J73">
            <v>0.33750430289294164</v>
          </cell>
          <cell r="L73">
            <v>0.31046750131883327</v>
          </cell>
          <cell r="M73">
            <v>0.90000000000000013</v>
          </cell>
          <cell r="O73">
            <v>0.76718515286285394</v>
          </cell>
          <cell r="P73">
            <v>0.41303161997673743</v>
          </cell>
          <cell r="Q73">
            <v>0.49902981576861571</v>
          </cell>
          <cell r="S73">
            <v>0.5</v>
          </cell>
          <cell r="T73">
            <v>0.49999999999999994</v>
          </cell>
          <cell r="Y73" t="str">
            <v>Warehouse</v>
          </cell>
        </row>
        <row r="74">
          <cell r="B74" t="str">
            <v>BuiltUp%TYP</v>
          </cell>
          <cell r="C74">
            <v>0.63007020528877222</v>
          </cell>
          <cell r="D74">
            <v>9.3963931374592982E-2</v>
          </cell>
          <cell r="E74">
            <v>2.9006395725036469E-2</v>
          </cell>
          <cell r="F74">
            <v>3.9164397027771525E-2</v>
          </cell>
          <cell r="G74">
            <v>0.25776672816535129</v>
          </cell>
          <cell r="H74">
            <v>2.7574670878248778E-2</v>
          </cell>
          <cell r="I74">
            <v>0.10146503328904084</v>
          </cell>
          <cell r="J74">
            <v>0.29515325476216947</v>
          </cell>
          <cell r="K74">
            <v>0.77756785592800526</v>
          </cell>
          <cell r="L74">
            <v>0.13082984106717208</v>
          </cell>
          <cell r="M74">
            <v>7.1447125331852143E-2</v>
          </cell>
          <cell r="N74">
            <v>0</v>
          </cell>
          <cell r="O74">
            <v>2.3525905182962954E-2</v>
          </cell>
          <cell r="P74">
            <v>7.934694377848886E-2</v>
          </cell>
          <cell r="Q74">
            <v>0.85339696790936803</v>
          </cell>
          <cell r="R74">
            <v>7.6228114216259218E-2</v>
          </cell>
          <cell r="S74">
            <v>0.16854152512418574</v>
          </cell>
          <cell r="T74">
            <v>0.20051702037858005</v>
          </cell>
          <cell r="U74" t="str">
            <v>See com-EM workbook</v>
          </cell>
          <cell r="Y74" t="str">
            <v>Grand Total</v>
          </cell>
        </row>
        <row r="75">
          <cell r="B75" t="str">
            <v>BuiltUp%ACT</v>
          </cell>
          <cell r="C75">
            <v>0.32107129566956238</v>
          </cell>
          <cell r="F75">
            <v>5.0679867043271966E-2</v>
          </cell>
          <cell r="J75">
            <v>0.45710103517657202</v>
          </cell>
          <cell r="L75">
            <v>5.6541361272701172E-2</v>
          </cell>
          <cell r="M75">
            <v>8.7372210868686184E-2</v>
          </cell>
          <cell r="O75">
            <v>5.746308592387158E-2</v>
          </cell>
          <cell r="P75">
            <v>0.3949582335084047</v>
          </cell>
          <cell r="Q75">
            <v>0.5613264299674231</v>
          </cell>
          <cell r="S75">
            <v>0.1626109504520151</v>
          </cell>
          <cell r="T75">
            <v>0.43951473469986913</v>
          </cell>
        </row>
        <row r="76">
          <cell r="B76" t="str">
            <v>VAV%TYP</v>
          </cell>
          <cell r="C76">
            <v>0.51262713316969566</v>
          </cell>
          <cell r="D76">
            <v>4.1499660445302379E-2</v>
          </cell>
          <cell r="E76">
            <v>0</v>
          </cell>
          <cell r="F76">
            <v>2.6890823009043455E-2</v>
          </cell>
          <cell r="G76">
            <v>0</v>
          </cell>
          <cell r="H76">
            <v>0</v>
          </cell>
          <cell r="I76">
            <v>0</v>
          </cell>
          <cell r="J76">
            <v>0.10981313781515661</v>
          </cell>
          <cell r="K76">
            <v>0.33</v>
          </cell>
          <cell r="L76">
            <v>0</v>
          </cell>
          <cell r="M76">
            <v>0</v>
          </cell>
          <cell r="N76">
            <v>0</v>
          </cell>
          <cell r="O76">
            <v>0</v>
          </cell>
          <cell r="P76">
            <v>3.1992300477329191E-2</v>
          </cell>
          <cell r="Q76">
            <v>0.33</v>
          </cell>
          <cell r="R76">
            <v>2.5191285207445461E-2</v>
          </cell>
          <cell r="S76">
            <v>0.15375982167586399</v>
          </cell>
          <cell r="T76">
            <v>0.18076091596327465</v>
          </cell>
          <cell r="U76">
            <v>0.13301950033749044</v>
          </cell>
        </row>
        <row r="77">
          <cell r="B77" t="str">
            <v>VAV%ACT</v>
          </cell>
          <cell r="C77">
            <v>0.35</v>
          </cell>
          <cell r="F77">
            <v>0.01</v>
          </cell>
          <cell r="J77">
            <v>0.11</v>
          </cell>
          <cell r="L77">
            <v>0</v>
          </cell>
          <cell r="M77">
            <v>0</v>
          </cell>
          <cell r="O77">
            <v>0</v>
          </cell>
          <cell r="P77">
            <v>0.04</v>
          </cell>
          <cell r="Q77">
            <v>0.21527670664708273</v>
          </cell>
          <cell r="S77">
            <v>0.17</v>
          </cell>
          <cell r="T77">
            <v>0.2</v>
          </cell>
          <cell r="U77" t="str">
            <v>See ECM-VAV workbook</v>
          </cell>
        </row>
        <row r="78">
          <cell r="B78" t="str">
            <v>LSYieldElecHt&amp;AC</v>
          </cell>
          <cell r="C78">
            <v>0.90457835398799891</v>
          </cell>
          <cell r="D78">
            <v>0.92072187100138758</v>
          </cell>
          <cell r="E78">
            <v>0.69260011261534127</v>
          </cell>
          <cell r="F78">
            <v>0.85080401212348655</v>
          </cell>
          <cell r="G78">
            <v>0.74734858139182614</v>
          </cell>
          <cell r="H78">
            <v>0.68828098220470324</v>
          </cell>
          <cell r="I78">
            <v>0.77581880028359507</v>
          </cell>
          <cell r="J78">
            <v>0.58961830873923127</v>
          </cell>
          <cell r="K78">
            <v>0.6725000000000001</v>
          </cell>
          <cell r="L78">
            <v>0.61</v>
          </cell>
          <cell r="M78">
            <v>0.85155275453545742</v>
          </cell>
          <cell r="N78">
            <v>0.73794885515417397</v>
          </cell>
          <cell r="O78">
            <v>0.4291621128262455</v>
          </cell>
          <cell r="P78">
            <v>0.68264459114012044</v>
          </cell>
          <cell r="Q78">
            <v>0.28950000000000004</v>
          </cell>
          <cell r="R78">
            <v>0.68264844025809879</v>
          </cell>
          <cell r="S78">
            <v>0.90490285805758242</v>
          </cell>
          <cell r="T78">
            <v>0.89844108480853846</v>
          </cell>
        </row>
        <row r="79">
          <cell r="B79" t="str">
            <v>LSYieldHtPmpHt&amp;AC</v>
          </cell>
          <cell r="C79">
            <v>1.02</v>
          </cell>
          <cell r="D79">
            <v>1.02</v>
          </cell>
          <cell r="E79">
            <v>0.95500000000000007</v>
          </cell>
          <cell r="F79">
            <v>1.0249999999999999</v>
          </cell>
          <cell r="G79">
            <v>0.96499999999999986</v>
          </cell>
          <cell r="H79">
            <v>0.92500000000000004</v>
          </cell>
          <cell r="I79">
            <v>0.97499999999999987</v>
          </cell>
          <cell r="J79">
            <v>0.8600000000000001</v>
          </cell>
          <cell r="K79">
            <v>0.95500000000000007</v>
          </cell>
          <cell r="L79">
            <v>0.80499999999999994</v>
          </cell>
          <cell r="M79">
            <v>0.9700000000000002</v>
          </cell>
          <cell r="N79">
            <v>0.94500000000000006</v>
          </cell>
          <cell r="O79">
            <v>0.72500000000000009</v>
          </cell>
          <cell r="P79">
            <v>0.90000000000000013</v>
          </cell>
          <cell r="Q79">
            <v>0.64999999999999991</v>
          </cell>
          <cell r="R79">
            <v>0.90000000000000013</v>
          </cell>
          <cell r="S79">
            <v>1.02</v>
          </cell>
          <cell r="T79">
            <v>1.02</v>
          </cell>
        </row>
        <row r="80">
          <cell r="B80" t="str">
            <v>LSYieldGasHt&amp;AC</v>
          </cell>
          <cell r="C80">
            <v>1.0677783539879988</v>
          </cell>
          <cell r="D80">
            <v>1.0839218710013874</v>
          </cell>
          <cell r="E80">
            <v>1.1187334459486746</v>
          </cell>
          <cell r="F80">
            <v>1.1500040121234862</v>
          </cell>
          <cell r="G80">
            <v>1.1372152480584925</v>
          </cell>
          <cell r="H80">
            <v>1.0418809822047033</v>
          </cell>
          <cell r="I80">
            <v>1.0568854669502619</v>
          </cell>
          <cell r="J80">
            <v>1.0248183087392313</v>
          </cell>
          <cell r="K80">
            <v>1.0986333333333334</v>
          </cell>
          <cell r="L80">
            <v>0.96360000000000012</v>
          </cell>
          <cell r="M80">
            <v>1.051019421202124</v>
          </cell>
          <cell r="N80">
            <v>1.0915488551541741</v>
          </cell>
          <cell r="O80">
            <v>0.96409544615957854</v>
          </cell>
          <cell r="P80">
            <v>1.0453112578067871</v>
          </cell>
          <cell r="Q80">
            <v>0.94230000000000003</v>
          </cell>
          <cell r="R80">
            <v>1.0453151069247655</v>
          </cell>
          <cell r="S80">
            <v>1.0681028580575822</v>
          </cell>
          <cell r="T80">
            <v>1.0616410848085382</v>
          </cell>
          <cell r="Y80" t="str">
            <v>Row Labels</v>
          </cell>
        </row>
        <row r="81">
          <cell r="B81" t="str">
            <v>LSYieldElecHt</v>
          </cell>
          <cell r="C81">
            <v>0.82000000000000006</v>
          </cell>
          <cell r="D81">
            <v>0.82000000000000006</v>
          </cell>
          <cell r="E81">
            <v>0.53</v>
          </cell>
          <cell r="F81">
            <v>0.66999999999999993</v>
          </cell>
          <cell r="G81">
            <v>0.57000000000000006</v>
          </cell>
          <cell r="H81">
            <v>0.61</v>
          </cell>
          <cell r="I81">
            <v>0.69</v>
          </cell>
          <cell r="J81">
            <v>0.52</v>
          </cell>
          <cell r="K81">
            <v>0.53</v>
          </cell>
          <cell r="L81">
            <v>0.61</v>
          </cell>
          <cell r="M81">
            <v>0.78</v>
          </cell>
          <cell r="N81">
            <v>0.61</v>
          </cell>
          <cell r="O81">
            <v>0.41000000000000003</v>
          </cell>
          <cell r="P81">
            <v>0.6</v>
          </cell>
          <cell r="Q81">
            <v>0.28000000000000003</v>
          </cell>
          <cell r="R81">
            <v>0.6</v>
          </cell>
          <cell r="S81">
            <v>0.82000000000000006</v>
          </cell>
          <cell r="T81">
            <v>0.82000000000000006</v>
          </cell>
          <cell r="Y81" t="str">
            <v>Assembly</v>
          </cell>
        </row>
        <row r="82">
          <cell r="B82" t="str">
            <v>LSYieldGasHt</v>
          </cell>
          <cell r="C82">
            <v>0.98319999999999996</v>
          </cell>
          <cell r="D82">
            <v>0.98319999999999996</v>
          </cell>
          <cell r="E82">
            <v>0.95613333333333328</v>
          </cell>
          <cell r="F82">
            <v>0.96919999999999995</v>
          </cell>
          <cell r="G82">
            <v>0.95986666666666665</v>
          </cell>
          <cell r="H82">
            <v>0.96360000000000001</v>
          </cell>
          <cell r="I82">
            <v>0.97106666666666663</v>
          </cell>
          <cell r="J82">
            <v>0.95520000000000005</v>
          </cell>
          <cell r="K82">
            <v>0.95613333333333328</v>
          </cell>
          <cell r="L82">
            <v>0.96360000000000001</v>
          </cell>
          <cell r="M82">
            <v>0.97946666666666671</v>
          </cell>
          <cell r="N82">
            <v>0.96360000000000001</v>
          </cell>
          <cell r="O82">
            <v>0.94493333333333329</v>
          </cell>
          <cell r="P82">
            <v>0.96266666666666667</v>
          </cell>
          <cell r="Q82">
            <v>0.93279999999999996</v>
          </cell>
          <cell r="R82">
            <v>0.96266666666666667</v>
          </cell>
          <cell r="S82">
            <v>0.98319999999999996</v>
          </cell>
          <cell r="T82">
            <v>0.98319999999999996</v>
          </cell>
          <cell r="Y82" t="str">
            <v>&lt;5,001</v>
          </cell>
        </row>
        <row r="83">
          <cell r="B83" t="str">
            <v>LSYieldThermsGasHt</v>
          </cell>
          <cell r="C83">
            <v>-8.1887999999999996E-3</v>
          </cell>
          <cell r="D83">
            <v>-8.1887999999999996E-3</v>
          </cell>
          <cell r="E83">
            <v>-2.1381866666666666E-2</v>
          </cell>
          <cell r="F83">
            <v>-1.50128E-2</v>
          </cell>
          <cell r="G83">
            <v>-1.9562133333333332E-2</v>
          </cell>
          <cell r="H83">
            <v>-1.7742399999999998E-2</v>
          </cell>
          <cell r="I83">
            <v>-1.4102933333333333E-2</v>
          </cell>
          <cell r="J83">
            <v>-2.18368E-2</v>
          </cell>
          <cell r="K83">
            <v>-2.1381866666666666E-2</v>
          </cell>
          <cell r="L83">
            <v>-1.7742399999999998E-2</v>
          </cell>
          <cell r="M83">
            <v>-1.0008533333333333E-2</v>
          </cell>
          <cell r="N83">
            <v>-1.7742399999999998E-2</v>
          </cell>
          <cell r="O83">
            <v>-2.6841066666666667E-2</v>
          </cell>
          <cell r="P83">
            <v>-1.8197333333333333E-2</v>
          </cell>
          <cell r="Q83">
            <v>-3.2755199999999998E-2</v>
          </cell>
          <cell r="R83">
            <v>-1.8197333333333333E-2</v>
          </cell>
          <cell r="S83">
            <v>-8.1887999999999996E-3</v>
          </cell>
          <cell r="T83">
            <v>-8.1887999999999996E-3</v>
          </cell>
          <cell r="Y83" t="str">
            <v>5,001-20,000</v>
          </cell>
        </row>
        <row r="84">
          <cell r="B84" t="str">
            <v>LSYieldThermsGasHt&amp;AC</v>
          </cell>
          <cell r="C84">
            <v>-8.1887999999999996E-3</v>
          </cell>
          <cell r="D84">
            <v>-8.1887999999999996E-3</v>
          </cell>
          <cell r="E84">
            <v>-2.1381866666666666E-2</v>
          </cell>
          <cell r="F84">
            <v>-1.50128E-2</v>
          </cell>
          <cell r="G84">
            <v>-1.9562133333333332E-2</v>
          </cell>
          <cell r="H84">
            <v>-1.7742399999999998E-2</v>
          </cell>
          <cell r="I84">
            <v>-1.4102933333333333E-2</v>
          </cell>
          <cell r="J84">
            <v>-2.18368E-2</v>
          </cell>
          <cell r="K84">
            <v>-2.1381866666666666E-2</v>
          </cell>
          <cell r="L84">
            <v>-1.7742399999999998E-2</v>
          </cell>
          <cell r="M84">
            <v>-1.0008533333333333E-2</v>
          </cell>
          <cell r="N84">
            <v>-1.7742399999999998E-2</v>
          </cell>
          <cell r="O84">
            <v>-2.6841066666666667E-2</v>
          </cell>
          <cell r="P84">
            <v>-1.8197333333333333E-2</v>
          </cell>
          <cell r="Q84">
            <v>-3.2755199999999998E-2</v>
          </cell>
          <cell r="R84">
            <v>-1.8197333333333333E-2</v>
          </cell>
          <cell r="S84">
            <v>-8.1887999999999996E-3</v>
          </cell>
          <cell r="T84">
            <v>-8.1887999999999996E-3</v>
          </cell>
          <cell r="Y84" t="str">
            <v>20,001-50,000</v>
          </cell>
        </row>
        <row r="85">
          <cell r="B85" t="str">
            <v>LPDAdjust</v>
          </cell>
          <cell r="C85">
            <v>1</v>
          </cell>
          <cell r="D85">
            <v>1</v>
          </cell>
          <cell r="E85">
            <v>1</v>
          </cell>
          <cell r="F85">
            <v>1</v>
          </cell>
          <cell r="G85">
            <v>1</v>
          </cell>
          <cell r="H85">
            <v>1</v>
          </cell>
          <cell r="I85">
            <v>1</v>
          </cell>
          <cell r="J85">
            <v>1</v>
          </cell>
          <cell r="K85">
            <v>1</v>
          </cell>
          <cell r="L85">
            <v>1</v>
          </cell>
          <cell r="M85">
            <v>1</v>
          </cell>
          <cell r="N85">
            <v>1</v>
          </cell>
          <cell r="O85">
            <v>1</v>
          </cell>
          <cell r="P85">
            <v>1</v>
          </cell>
          <cell r="Q85">
            <v>1</v>
          </cell>
          <cell r="R85">
            <v>1</v>
          </cell>
          <cell r="S85">
            <v>1</v>
          </cell>
          <cell r="T85">
            <v>1</v>
          </cell>
          <cell r="Y85" t="str">
            <v>50,001-100,000</v>
          </cell>
        </row>
        <row r="86">
          <cell r="B86" t="str">
            <v>Chiller%TYP</v>
          </cell>
          <cell r="C86">
            <v>0.58498758462529865</v>
          </cell>
          <cell r="D86">
            <v>8.7818054713883376E-2</v>
          </cell>
          <cell r="E86">
            <v>0</v>
          </cell>
          <cell r="F86">
            <v>0.09</v>
          </cell>
          <cell r="G86">
            <v>0</v>
          </cell>
          <cell r="H86">
            <v>0</v>
          </cell>
          <cell r="I86">
            <v>0</v>
          </cell>
          <cell r="J86">
            <v>0.4348146874874485</v>
          </cell>
          <cell r="K86">
            <v>0.56010354277348595</v>
          </cell>
          <cell r="L86">
            <v>0</v>
          </cell>
          <cell r="M86">
            <v>0.15653169058088007</v>
          </cell>
          <cell r="N86">
            <v>0</v>
          </cell>
          <cell r="O86">
            <v>0</v>
          </cell>
          <cell r="P86">
            <v>0.15653169058088007</v>
          </cell>
          <cell r="Q86">
            <v>0.40098917705864051</v>
          </cell>
          <cell r="R86">
            <v>6.7888585236503013E-2</v>
          </cell>
          <cell r="S86">
            <v>0.17470421367705091</v>
          </cell>
          <cell r="T86">
            <v>0.1656240064846628</v>
          </cell>
          <cell r="Y86" t="str">
            <v>100,001+</v>
          </cell>
        </row>
        <row r="87">
          <cell r="B87" t="str">
            <v>HOURSLght</v>
          </cell>
          <cell r="C87">
            <v>3300</v>
          </cell>
          <cell r="D87">
            <v>2800</v>
          </cell>
          <cell r="E87">
            <v>2600</v>
          </cell>
          <cell r="F87">
            <v>6200</v>
          </cell>
          <cell r="G87">
            <v>3800</v>
          </cell>
          <cell r="H87">
            <v>3800</v>
          </cell>
          <cell r="I87">
            <v>2800</v>
          </cell>
          <cell r="J87">
            <v>2700</v>
          </cell>
          <cell r="K87">
            <v>3600</v>
          </cell>
          <cell r="L87">
            <v>2700</v>
          </cell>
          <cell r="M87">
            <v>7300</v>
          </cell>
          <cell r="N87">
            <v>6800</v>
          </cell>
          <cell r="O87">
            <v>5400</v>
          </cell>
          <cell r="P87">
            <v>3000</v>
          </cell>
          <cell r="Q87">
            <v>6400</v>
          </cell>
          <cell r="R87">
            <v>5700</v>
          </cell>
          <cell r="S87">
            <v>3000</v>
          </cell>
          <cell r="T87">
            <v>4100</v>
          </cell>
          <cell r="Y87" t="str">
            <v>Grocery</v>
          </cell>
        </row>
        <row r="88">
          <cell r="B88" t="str">
            <v>UnCondArea%TYP</v>
          </cell>
          <cell r="C88">
            <v>9.7915019519809049E-2</v>
          </cell>
          <cell r="D88">
            <v>2.2419448966079808E-2</v>
          </cell>
          <cell r="E88">
            <v>7.0265950135785918E-2</v>
          </cell>
          <cell r="F88">
            <v>1.9928358103564997E-2</v>
          </cell>
          <cell r="G88">
            <v>0.96021448828880007</v>
          </cell>
          <cell r="H88">
            <v>1.682861062838684E-2</v>
          </cell>
          <cell r="I88">
            <v>0.24046941503104796</v>
          </cell>
          <cell r="J88">
            <v>9.3965911445071555E-3</v>
          </cell>
          <cell r="K88">
            <v>9.3350590462247668E-2</v>
          </cell>
          <cell r="L88">
            <v>0.23147891652780339</v>
          </cell>
          <cell r="M88">
            <v>3.4175742327895269E-2</v>
          </cell>
          <cell r="N88">
            <v>5.7197564623818434E-2</v>
          </cell>
          <cell r="O88">
            <v>0.11219535867382037</v>
          </cell>
          <cell r="P88">
            <v>4.431584636138023E-2</v>
          </cell>
          <cell r="Q88">
            <v>7.2657454104040925E-2</v>
          </cell>
          <cell r="R88">
            <v>3.2474970371947381E-2</v>
          </cell>
          <cell r="S88">
            <v>8.1305475226007548E-2</v>
          </cell>
          <cell r="T88">
            <v>0.1783274256014224</v>
          </cell>
          <cell r="Y88" t="str">
            <v>&lt;5,001</v>
          </cell>
        </row>
        <row r="89">
          <cell r="B89" t="str">
            <v>RTEcono%TYP</v>
          </cell>
          <cell r="C89">
            <v>0.62956237771067991</v>
          </cell>
          <cell r="D89">
            <v>0.31768861920643965</v>
          </cell>
          <cell r="E89">
            <v>7.4025179596472243E-2</v>
          </cell>
          <cell r="F89">
            <v>0.58848968508223554</v>
          </cell>
          <cell r="G89">
            <v>0.26543424358205331</v>
          </cell>
          <cell r="H89">
            <v>0.20684893583537547</v>
          </cell>
          <cell r="I89">
            <v>1.359721457325402E-2</v>
          </cell>
          <cell r="J89">
            <v>0.46813873620144136</v>
          </cell>
          <cell r="K89">
            <v>0.46813873620144136</v>
          </cell>
          <cell r="L89">
            <v>0.14833205060637186</v>
          </cell>
          <cell r="M89">
            <v>0.52268307357406485</v>
          </cell>
          <cell r="N89">
            <v>0.20352640884178452</v>
          </cell>
          <cell r="O89">
            <v>0.32869617366969917</v>
          </cell>
          <cell r="P89">
            <v>0.10423431348186975</v>
          </cell>
          <cell r="Q89">
            <v>0.56873556010588189</v>
          </cell>
          <cell r="R89">
            <v>7.8731272985480064E-2</v>
          </cell>
          <cell r="S89">
            <v>0.39859901805810533</v>
          </cell>
          <cell r="T89">
            <v>0.41988093429192064</v>
          </cell>
          <cell r="Y89" t="str">
            <v>5,001-20,000</v>
          </cell>
        </row>
        <row r="90">
          <cell r="B90" t="str">
            <v>DCV%TYP</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Y90" t="str">
            <v>20,001-50,000</v>
          </cell>
        </row>
        <row r="91">
          <cell r="B91" t="str">
            <v>FloorA%PRE2006</v>
          </cell>
          <cell r="C91">
            <v>1</v>
          </cell>
          <cell r="D91">
            <v>1</v>
          </cell>
          <cell r="E91">
            <v>1</v>
          </cell>
          <cell r="F91">
            <v>1</v>
          </cell>
          <cell r="G91">
            <v>1</v>
          </cell>
          <cell r="H91">
            <v>1</v>
          </cell>
          <cell r="I91">
            <v>1</v>
          </cell>
          <cell r="J91">
            <v>1</v>
          </cell>
          <cell r="K91">
            <v>1</v>
          </cell>
          <cell r="L91">
            <v>1</v>
          </cell>
          <cell r="M91">
            <v>1</v>
          </cell>
          <cell r="N91">
            <v>1</v>
          </cell>
          <cell r="O91">
            <v>1</v>
          </cell>
          <cell r="P91">
            <v>1</v>
          </cell>
          <cell r="Q91">
            <v>1</v>
          </cell>
          <cell r="R91">
            <v>1</v>
          </cell>
          <cell r="S91">
            <v>1</v>
          </cell>
          <cell r="T91">
            <v>1</v>
          </cell>
          <cell r="Y91" t="str">
            <v>50,001-100,000</v>
          </cell>
        </row>
        <row r="92">
          <cell r="B92" t="str">
            <v>ElecHtComplex%TYP</v>
          </cell>
          <cell r="C92">
            <v>0.5032832003318185</v>
          </cell>
          <cell r="D92">
            <v>0.19754737317540033</v>
          </cell>
          <cell r="E92">
            <v>0.86680076087505498</v>
          </cell>
          <cell r="F92">
            <v>0.55985400698948606</v>
          </cell>
          <cell r="G92">
            <v>0.27993945466265791</v>
          </cell>
          <cell r="H92">
            <v>6.3780434281586118E-3</v>
          </cell>
          <cell r="I92">
            <v>7.5948256913972667E-2</v>
          </cell>
          <cell r="J92">
            <v>5.7319205981493631E-3</v>
          </cell>
          <cell r="K92">
            <v>0.1674709592892723</v>
          </cell>
          <cell r="L92">
            <v>0.2825536194003897</v>
          </cell>
          <cell r="M92">
            <v>4.5624616007740176E-2</v>
          </cell>
          <cell r="N92">
            <v>7.6358748772797594E-2</v>
          </cell>
          <cell r="O92">
            <v>4.608640117832314E-2</v>
          </cell>
          <cell r="P92">
            <v>6.824640339652556E-3</v>
          </cell>
          <cell r="Q92">
            <v>4.9104329398647659E-2</v>
          </cell>
          <cell r="R92">
            <v>0.38331290029021892</v>
          </cell>
          <cell r="S92">
            <v>2.7101825075335855E-2</v>
          </cell>
          <cell r="T92">
            <v>0.37020773554855302</v>
          </cell>
          <cell r="Y92" t="str">
            <v>Lodging</v>
          </cell>
        </row>
        <row r="93">
          <cell r="B93" t="str">
            <v>GasHtComplex%TYP</v>
          </cell>
          <cell r="C93">
            <v>0.20660069118679708</v>
          </cell>
          <cell r="D93">
            <v>8.1094349688734371E-2</v>
          </cell>
          <cell r="E93">
            <v>0.35582677148761982</v>
          </cell>
          <cell r="F93">
            <v>0.1044245964626806</v>
          </cell>
          <cell r="G93">
            <v>2.3584345085431835</v>
          </cell>
          <cell r="H93">
            <v>5.3733753736439169E-2</v>
          </cell>
          <cell r="I93">
            <v>0.63984903516178027</v>
          </cell>
          <cell r="J93">
            <v>0.78301794007178116</v>
          </cell>
          <cell r="K93">
            <v>0.76612829592366649</v>
          </cell>
          <cell r="L93">
            <v>0.46415256294736318</v>
          </cell>
          <cell r="M93">
            <v>0.80876894218964157</v>
          </cell>
          <cell r="N93">
            <v>1.3535803668226631</v>
          </cell>
          <cell r="O93">
            <v>0.81695481938952597</v>
          </cell>
          <cell r="P93">
            <v>0.50395980482161595</v>
          </cell>
          <cell r="Q93">
            <v>0.55637445480169345</v>
          </cell>
          <cell r="R93">
            <v>0.62059668380791444</v>
          </cell>
          <cell r="S93">
            <v>0.29812007582869443</v>
          </cell>
          <cell r="T93">
            <v>0.80164122055359432</v>
          </cell>
          <cell r="Y93" t="str">
            <v>&lt;5,001</v>
          </cell>
        </row>
        <row r="94">
          <cell r="B94" t="str">
            <v>HtPmpHtComplex%TYP</v>
          </cell>
          <cell r="C94">
            <v>0.10615620032939298</v>
          </cell>
          <cell r="D94">
            <v>4.1668147292671175E-2</v>
          </cell>
          <cell r="E94">
            <v>0.18283200225331492</v>
          </cell>
          <cell r="F94">
            <v>0</v>
          </cell>
          <cell r="G94">
            <v>4.7478913313233901</v>
          </cell>
          <cell r="H94">
            <v>0.10817430911927059</v>
          </cell>
          <cell r="I94">
            <v>1.2881144998496472</v>
          </cell>
          <cell r="J94">
            <v>0.15081528786933984</v>
          </cell>
          <cell r="K94">
            <v>0</v>
          </cell>
          <cell r="L94">
            <v>0</v>
          </cell>
          <cell r="M94">
            <v>0</v>
          </cell>
          <cell r="N94">
            <v>0</v>
          </cell>
          <cell r="O94">
            <v>0</v>
          </cell>
          <cell r="P94">
            <v>0.37562111375905877</v>
          </cell>
          <cell r="Q94">
            <v>0</v>
          </cell>
          <cell r="R94">
            <v>7.8697678201352483E-2</v>
          </cell>
          <cell r="S94">
            <v>0.21681460060268684</v>
          </cell>
          <cell r="T94">
            <v>1.6881662956934655E-2</v>
          </cell>
          <cell r="Y94" t="str">
            <v>5,001-20,000</v>
          </cell>
        </row>
        <row r="95">
          <cell r="B95" t="str">
            <v>ElecHtSimple%TYP</v>
          </cell>
          <cell r="C95">
            <v>4.0797924799920442E-2</v>
          </cell>
          <cell r="D95">
            <v>7.6712861227859655E-2</v>
          </cell>
          <cell r="E95">
            <v>0.34629799136803036</v>
          </cell>
          <cell r="F95">
            <v>9.4309392161736581E-3</v>
          </cell>
          <cell r="G95">
            <v>0.69059559002041793</v>
          </cell>
          <cell r="H95">
            <v>1.5734290365582385E-2</v>
          </cell>
          <cell r="I95">
            <v>2.5440517986723227E-2</v>
          </cell>
          <cell r="J95">
            <v>0.22063592478811844</v>
          </cell>
          <cell r="K95">
            <v>0.18449615182326545</v>
          </cell>
          <cell r="L95">
            <v>8.5433934010164969E-2</v>
          </cell>
          <cell r="M95">
            <v>0.16530992978116466</v>
          </cell>
          <cell r="N95">
            <v>0.25453305525840347</v>
          </cell>
          <cell r="O95">
            <v>0.12256320691297852</v>
          </cell>
          <cell r="P95">
            <v>0.1701802809460462</v>
          </cell>
          <cell r="Q95">
            <v>7.6529644813639303E-2</v>
          </cell>
          <cell r="R95">
            <v>8.48023297102318E-2</v>
          </cell>
          <cell r="S95">
            <v>5.420365015067171E-2</v>
          </cell>
          <cell r="T95">
            <v>0.20159565917150249</v>
          </cell>
          <cell r="Y95" t="str">
            <v>20,001-50,000</v>
          </cell>
        </row>
        <row r="96">
          <cell r="B96" t="str">
            <v>GasHtSimple%TYP</v>
          </cell>
          <cell r="C96">
            <v>0.59645431773702551</v>
          </cell>
          <cell r="D96">
            <v>0.1751178154419134</v>
          </cell>
          <cell r="E96">
            <v>0.75286988633676921</v>
          </cell>
          <cell r="F96">
            <v>0.64860578911648015</v>
          </cell>
          <cell r="G96">
            <v>5.6577342666812855</v>
          </cell>
          <cell r="H96">
            <v>0.12890385494734588</v>
          </cell>
          <cell r="I96">
            <v>1.9096725785396154</v>
          </cell>
          <cell r="J96">
            <v>0.52936088218329336</v>
          </cell>
          <cell r="K96">
            <v>0.62505513690134207</v>
          </cell>
          <cell r="L96">
            <v>0.58469762342365594</v>
          </cell>
          <cell r="M96">
            <v>0.61036689721002213</v>
          </cell>
          <cell r="N96">
            <v>1.0544939191728511</v>
          </cell>
          <cell r="O96">
            <v>0.61909451647609204</v>
          </cell>
          <cell r="P96">
            <v>0.45909862320270312</v>
          </cell>
          <cell r="Q96">
            <v>0.45317337392380236</v>
          </cell>
          <cell r="R96">
            <v>0.90611735760696566</v>
          </cell>
          <cell r="S96">
            <v>0.43362920120537368</v>
          </cell>
          <cell r="T96">
            <v>0.74796368935357349</v>
          </cell>
          <cell r="Y96" t="str">
            <v>50,001-100,000</v>
          </cell>
        </row>
        <row r="97">
          <cell r="B97" t="str">
            <v>HtPmpHtSimple%TYP</v>
          </cell>
          <cell r="C97">
            <v>0.17870625346146285</v>
          </cell>
          <cell r="D97">
            <v>6.8447165702795604E-2</v>
          </cell>
          <cell r="E97">
            <v>0.30615112501091846</v>
          </cell>
          <cell r="F97">
            <v>5.1813731069269E-3</v>
          </cell>
          <cell r="G97">
            <v>1.0540200575293213</v>
          </cell>
          <cell r="H97">
            <v>2.4014427366708016E-2</v>
          </cell>
          <cell r="I97">
            <v>6.8798695399061222E-2</v>
          </cell>
          <cell r="J97">
            <v>0.18966230747930371</v>
          </cell>
          <cell r="K97">
            <v>0.12395461589786912</v>
          </cell>
          <cell r="L97">
            <v>7.657462491393198E-2</v>
          </cell>
          <cell r="M97">
            <v>7.8716731206195087E-2</v>
          </cell>
          <cell r="N97">
            <v>0.131827238222366</v>
          </cell>
          <cell r="O97">
            <v>0.12138349717877855</v>
          </cell>
          <cell r="P97">
            <v>0.25705457832201301</v>
          </cell>
          <cell r="Q97">
            <v>7.5760149152072437E-2</v>
          </cell>
          <cell r="R97">
            <v>9.1579325081048712E-2</v>
          </cell>
          <cell r="S97">
            <v>5.420365015067171E-2</v>
          </cell>
          <cell r="T97">
            <v>0.23925913126345466</v>
          </cell>
          <cell r="Y97" t="str">
            <v>100,001+</v>
          </cell>
        </row>
        <row r="98">
          <cell r="B98" t="str">
            <v>ChillerAir%TYP</v>
          </cell>
          <cell r="C98">
            <v>0.5</v>
          </cell>
          <cell r="D98">
            <v>0.8</v>
          </cell>
          <cell r="E98">
            <v>0.8</v>
          </cell>
          <cell r="F98">
            <v>0.8</v>
          </cell>
          <cell r="G98">
            <v>0.8</v>
          </cell>
          <cell r="H98">
            <v>0.8</v>
          </cell>
          <cell r="I98">
            <v>0.8</v>
          </cell>
          <cell r="J98">
            <v>0.8</v>
          </cell>
          <cell r="K98">
            <v>0.8</v>
          </cell>
          <cell r="L98">
            <v>0.9</v>
          </cell>
          <cell r="M98">
            <v>1</v>
          </cell>
          <cell r="N98">
            <v>1</v>
          </cell>
          <cell r="O98">
            <v>1</v>
          </cell>
          <cell r="P98">
            <v>0.2</v>
          </cell>
          <cell r="Q98">
            <v>0.2</v>
          </cell>
          <cell r="R98">
            <v>0.6</v>
          </cell>
          <cell r="S98">
            <v>0.6</v>
          </cell>
          <cell r="T98">
            <v>0.2</v>
          </cell>
          <cell r="Y98" t="str">
            <v>Office</v>
          </cell>
        </row>
        <row r="99">
          <cell r="B99" t="str">
            <v>ChillerWater%TYP</v>
          </cell>
          <cell r="C99">
            <v>0.5</v>
          </cell>
          <cell r="D99">
            <v>0.2</v>
          </cell>
          <cell r="E99">
            <v>0.2</v>
          </cell>
          <cell r="F99">
            <v>0.2</v>
          </cell>
          <cell r="G99">
            <v>0.2</v>
          </cell>
          <cell r="H99">
            <v>0.2</v>
          </cell>
          <cell r="I99">
            <v>0.2</v>
          </cell>
          <cell r="J99">
            <v>0.2</v>
          </cell>
          <cell r="K99">
            <v>0.2</v>
          </cell>
          <cell r="L99">
            <v>0.1</v>
          </cell>
          <cell r="M99">
            <v>0</v>
          </cell>
          <cell r="N99">
            <v>0</v>
          </cell>
          <cell r="O99">
            <v>0</v>
          </cell>
          <cell r="P99">
            <v>0.8</v>
          </cell>
          <cell r="Q99">
            <v>0.8</v>
          </cell>
          <cell r="R99">
            <v>0.4</v>
          </cell>
          <cell r="S99">
            <v>0.4</v>
          </cell>
          <cell r="T99">
            <v>0.8</v>
          </cell>
          <cell r="Y99" t="str">
            <v>&lt;5,001</v>
          </cell>
        </row>
        <row r="100">
          <cell r="B100" t="str">
            <v>WinFloorRatio%TYP</v>
          </cell>
          <cell r="C100">
            <v>0.11113127858742104</v>
          </cell>
          <cell r="D100">
            <v>4.3960578486503234E-2</v>
          </cell>
          <cell r="E100">
            <v>0.1917271954866456</v>
          </cell>
          <cell r="F100">
            <v>1.3285572069043333E-2</v>
          </cell>
          <cell r="G100">
            <v>1.1818024471246773</v>
          </cell>
          <cell r="H100">
            <v>2.6925777005418945E-2</v>
          </cell>
          <cell r="I100">
            <v>8.015647167701602E-2</v>
          </cell>
          <cell r="J100">
            <v>6.5776138011550078E-2</v>
          </cell>
          <cell r="K100">
            <v>0.11202070855469719</v>
          </cell>
          <cell r="L100">
            <v>2.2401185470432586E-2</v>
          </cell>
          <cell r="M100">
            <v>3.4175742327895269E-2</v>
          </cell>
          <cell r="N100">
            <v>0.21449086733931913</v>
          </cell>
          <cell r="O100">
            <v>0.15534741970221283</v>
          </cell>
          <cell r="P100">
            <v>9.7494861995036486E-2</v>
          </cell>
          <cell r="Q100">
            <v>6.6602666262037521E-2</v>
          </cell>
          <cell r="R100">
            <v>0.12989988148778953</v>
          </cell>
          <cell r="S100">
            <v>4.3362920120537364E-2</v>
          </cell>
          <cell r="T100">
            <v>0.11888495040094829</v>
          </cell>
          <cell r="Y100" t="str">
            <v>5,001-20,000</v>
          </cell>
        </row>
        <row r="101">
          <cell r="B101" t="str">
            <v>ElecHTDHP%TYP</v>
          </cell>
          <cell r="C101">
            <v>0</v>
          </cell>
          <cell r="D101">
            <v>9.3666492863930473E-2</v>
          </cell>
          <cell r="E101">
            <v>0.18093220414775901</v>
          </cell>
          <cell r="F101">
            <v>0</v>
          </cell>
          <cell r="G101">
            <v>0</v>
          </cell>
          <cell r="H101">
            <v>0.1845720316176401</v>
          </cell>
          <cell r="I101">
            <v>0.23278079179476083</v>
          </cell>
          <cell r="J101">
            <v>3.7519732135274744E-4</v>
          </cell>
          <cell r="K101">
            <v>0</v>
          </cell>
          <cell r="L101">
            <v>4.0847109948506629E-3</v>
          </cell>
          <cell r="M101">
            <v>0</v>
          </cell>
          <cell r="N101">
            <v>5.4746597404996745E-2</v>
          </cell>
          <cell r="O101">
            <v>2.9347519170761286E-2</v>
          </cell>
          <cell r="P101">
            <v>4.3510047797893039E-2</v>
          </cell>
          <cell r="Q101">
            <v>0</v>
          </cell>
          <cell r="R101">
            <v>6.9159304953855333E-2</v>
          </cell>
          <cell r="S101">
            <v>6.6382185345618808E-2</v>
          </cell>
          <cell r="T101">
            <v>3.7441828223745317E-2</v>
          </cell>
          <cell r="U101" t="str">
            <v>Applicability for DHP, from CBSA</v>
          </cell>
          <cell r="Y101" t="str">
            <v>20,001-50,000</v>
          </cell>
        </row>
        <row r="102">
          <cell r="Y102" t="str">
            <v>50,001-100,000</v>
          </cell>
        </row>
        <row r="103">
          <cell r="Y103" t="str">
            <v>100,001+</v>
          </cell>
        </row>
        <row r="104">
          <cell r="Y104" t="str">
            <v>Other</v>
          </cell>
        </row>
        <row r="105">
          <cell r="Y105" t="str">
            <v>&lt;5,001</v>
          </cell>
        </row>
        <row r="106">
          <cell r="Y106" t="str">
            <v>5,001-20,000</v>
          </cell>
        </row>
        <row r="107">
          <cell r="Y107" t="str">
            <v>20,001-50,000</v>
          </cell>
        </row>
        <row r="108">
          <cell r="Y108" t="str">
            <v>50,001-100,000</v>
          </cell>
        </row>
        <row r="109">
          <cell r="Y109" t="str">
            <v>100,001+</v>
          </cell>
        </row>
        <row r="110">
          <cell r="Y110" t="str">
            <v>Residential Care</v>
          </cell>
        </row>
        <row r="111">
          <cell r="Y111" t="str">
            <v>&lt;5,001</v>
          </cell>
        </row>
        <row r="112">
          <cell r="Y112" t="str">
            <v>5,001-20,000</v>
          </cell>
        </row>
        <row r="113">
          <cell r="Y113" t="str">
            <v>20,001-50,000</v>
          </cell>
        </row>
        <row r="114">
          <cell r="Y114" t="str">
            <v>50,001-100,000</v>
          </cell>
        </row>
        <row r="115">
          <cell r="Y115" t="str">
            <v>100,001+</v>
          </cell>
        </row>
        <row r="116">
          <cell r="Y116" t="str">
            <v>Restaurant</v>
          </cell>
        </row>
        <row r="117">
          <cell r="Y117" t="str">
            <v>&lt;5,001</v>
          </cell>
        </row>
        <row r="118">
          <cell r="Y118" t="str">
            <v>5,001-20,000</v>
          </cell>
        </row>
        <row r="119">
          <cell r="Y119" t="str">
            <v>Retail/Service</v>
          </cell>
        </row>
        <row r="120">
          <cell r="Y120" t="str">
            <v>&lt;5,001</v>
          </cell>
        </row>
        <row r="121">
          <cell r="Y121" t="str">
            <v>5,001-20,000</v>
          </cell>
        </row>
        <row r="122">
          <cell r="Y122" t="str">
            <v>20,001-50,000</v>
          </cell>
        </row>
      </sheetData>
      <sheetData sheetId="12">
        <row r="11">
          <cell r="B11" t="str">
            <v>Large Ret</v>
          </cell>
          <cell r="M11">
            <v>31.55076</v>
          </cell>
          <cell r="N11">
            <v>9.4201798094731004E-3</v>
          </cell>
        </row>
        <row r="12">
          <cell r="B12" t="str">
            <v>Medium Ret</v>
          </cell>
          <cell r="M12">
            <v>346.19952999999998</v>
          </cell>
          <cell r="N12">
            <v>0.10336555514209726</v>
          </cell>
          <cell r="V12" t="str">
            <v>Medium Ret</v>
          </cell>
          <cell r="W12">
            <v>346199530</v>
          </cell>
          <cell r="X12">
            <v>0.10336555514209725</v>
          </cell>
        </row>
        <row r="13">
          <cell r="B13" t="str">
            <v>Small Ret</v>
          </cell>
          <cell r="M13">
            <v>59.225870599999993</v>
          </cell>
          <cell r="N13">
            <v>1.7683198453051097E-2</v>
          </cell>
          <cell r="V13" t="str">
            <v>Small Ret</v>
          </cell>
          <cell r="W13">
            <v>59225870.599999994</v>
          </cell>
          <cell r="X13">
            <v>1.768319845305109E-2</v>
          </cell>
        </row>
        <row r="14">
          <cell r="B14" t="str">
            <v>School K-12</v>
          </cell>
          <cell r="M14">
            <v>245.35316429999997</v>
          </cell>
          <cell r="N14">
            <v>7.3255633922263544E-2</v>
          </cell>
          <cell r="V14" t="str">
            <v>School K-12</v>
          </cell>
          <cell r="W14">
            <v>245353164.29999998</v>
          </cell>
          <cell r="X14">
            <v>7.325563392226353E-2</v>
          </cell>
        </row>
        <row r="15">
          <cell r="B15" t="str">
            <v>University</v>
          </cell>
          <cell r="M15">
            <v>123.989124</v>
          </cell>
          <cell r="N15">
            <v>3.701970546823774E-2</v>
          </cell>
          <cell r="V15" t="str">
            <v>University</v>
          </cell>
          <cell r="W15">
            <v>123989124</v>
          </cell>
          <cell r="X15">
            <v>3.7019705468237733E-2</v>
          </cell>
        </row>
        <row r="16">
          <cell r="B16" t="str">
            <v>Warehouse</v>
          </cell>
          <cell r="M16">
            <v>442.22405430000003</v>
          </cell>
          <cell r="N16">
            <v>0.13203580856943528</v>
          </cell>
          <cell r="V16" t="str">
            <v>Warehouse</v>
          </cell>
          <cell r="W16">
            <v>442224054.30000001</v>
          </cell>
          <cell r="X16">
            <v>0.13203580856943525</v>
          </cell>
        </row>
        <row r="17">
          <cell r="B17" t="str">
            <v>Supermarket</v>
          </cell>
          <cell r="M17">
            <v>65.429751400000001</v>
          </cell>
          <cell r="N17">
            <v>1.9535504789016944E-2</v>
          </cell>
          <cell r="V17" t="str">
            <v>Supermarket</v>
          </cell>
          <cell r="W17">
            <v>65429751.399999999</v>
          </cell>
          <cell r="X17">
            <v>1.9535504789016941E-2</v>
          </cell>
        </row>
        <row r="18">
          <cell r="B18" t="str">
            <v>MiniMart</v>
          </cell>
          <cell r="M18">
            <v>11.691088099999998</v>
          </cell>
          <cell r="N18">
            <v>3.4906338887047794E-3</v>
          </cell>
          <cell r="V18" t="str">
            <v>MiniMart</v>
          </cell>
          <cell r="W18">
            <v>11691088.099999998</v>
          </cell>
          <cell r="X18">
            <v>3.4906338887047785E-3</v>
          </cell>
        </row>
        <row r="19">
          <cell r="B19" t="str">
            <v>Restaurant</v>
          </cell>
          <cell r="M19">
            <v>53.036741800000001</v>
          </cell>
          <cell r="N19">
            <v>1.5835296654172451E-2</v>
          </cell>
          <cell r="V19" t="str">
            <v>Restaurant</v>
          </cell>
          <cell r="W19">
            <v>53036741.800000004</v>
          </cell>
          <cell r="X19">
            <v>1.5835296654172448E-2</v>
          </cell>
        </row>
        <row r="20">
          <cell r="B20" t="str">
            <v>Lodging</v>
          </cell>
          <cell r="M20">
            <v>171.0409248</v>
          </cell>
          <cell r="N20">
            <v>5.1068065124091046E-2</v>
          </cell>
          <cell r="V20" t="str">
            <v>Lodging</v>
          </cell>
          <cell r="W20">
            <v>171040924.80000001</v>
          </cell>
          <cell r="X20">
            <v>5.1068065124091039E-2</v>
          </cell>
        </row>
        <row r="21">
          <cell r="B21" t="str">
            <v>Hospital</v>
          </cell>
          <cell r="M21">
            <v>103.75403529999998</v>
          </cell>
          <cell r="N21">
            <v>3.0978070527759683E-2</v>
          </cell>
          <cell r="V21" t="str">
            <v>Hospital</v>
          </cell>
          <cell r="W21">
            <v>103754035.29999998</v>
          </cell>
          <cell r="X21">
            <v>3.0978070527759676E-2</v>
          </cell>
        </row>
        <row r="22">
          <cell r="B22" t="str">
            <v>Residential Care</v>
          </cell>
          <cell r="M22">
            <v>125.16063630000001</v>
          </cell>
          <cell r="N22">
            <v>3.7369486472404026E-2</v>
          </cell>
          <cell r="V22" t="str">
            <v>Residential Care</v>
          </cell>
          <cell r="W22">
            <v>125160636.30000001</v>
          </cell>
          <cell r="X22">
            <v>3.7369486472404019E-2</v>
          </cell>
        </row>
        <row r="23">
          <cell r="B23" t="str">
            <v>Assembly</v>
          </cell>
          <cell r="M23">
            <v>368.87205360000002</v>
          </cell>
          <cell r="N23">
            <v>0.11013494038183547</v>
          </cell>
          <cell r="V23" t="str">
            <v>Assembly</v>
          </cell>
          <cell r="W23">
            <v>368872053.60000002</v>
          </cell>
          <cell r="X23">
            <v>0.11013494038183544</v>
          </cell>
        </row>
        <row r="24">
          <cell r="B24" t="str">
            <v>Other</v>
          </cell>
          <cell r="M24">
            <v>333.43446839999996</v>
          </cell>
          <cell r="N24">
            <v>9.9554262623279946E-2</v>
          </cell>
          <cell r="V24" t="str">
            <v>Other</v>
          </cell>
          <cell r="W24">
            <v>333434468.39999998</v>
          </cell>
          <cell r="X24">
            <v>9.9554262623279918E-2</v>
          </cell>
        </row>
        <row r="25">
          <cell r="W25">
            <v>3349273648.5000005</v>
          </cell>
          <cell r="X25">
            <v>0.99999999999999989</v>
          </cell>
        </row>
        <row r="26">
          <cell r="M26">
            <v>3349.2736484999996</v>
          </cell>
          <cell r="N26">
            <v>1</v>
          </cell>
        </row>
      </sheetData>
      <sheetData sheetId="13">
        <row r="11">
          <cell r="B11" t="str">
            <v>Floor Area of HEat Pump Space Heat as percent for Building Type</v>
          </cell>
          <cell r="C11">
            <v>6</v>
          </cell>
        </row>
        <row r="12">
          <cell r="B12" t="str">
            <v>Cooling Saturation as percent of Floor Area in Building Type</v>
          </cell>
          <cell r="C12">
            <v>7</v>
          </cell>
        </row>
        <row r="13">
          <cell r="B13" t="str">
            <v>Cooling Saturation as percent of Floor Area in Activity Type</v>
          </cell>
          <cell r="C13">
            <v>8</v>
          </cell>
        </row>
        <row r="14">
          <cell r="B14" t="str">
            <v>Package Roof Top Units as percentage of Building Type</v>
          </cell>
          <cell r="C14">
            <v>9</v>
          </cell>
        </row>
        <row r="15">
          <cell r="B15" t="str">
            <v>Package Roof Top Units as percentage of Activity Type</v>
          </cell>
          <cell r="C15">
            <v>10</v>
          </cell>
        </row>
        <row r="16">
          <cell r="B16" t="str">
            <v>Built-Up Systems as percentage of Building Type</v>
          </cell>
          <cell r="C16">
            <v>11</v>
          </cell>
        </row>
        <row r="17">
          <cell r="B17" t="str">
            <v>Built-Up Systems as percentage of Activity Type</v>
          </cell>
          <cell r="C17">
            <v>12</v>
          </cell>
        </row>
        <row r="18">
          <cell r="B18" t="str">
            <v>Multi-Zone VAV System as percentage of Building Type</v>
          </cell>
          <cell r="C18">
            <v>13</v>
          </cell>
        </row>
        <row r="19">
          <cell r="B19" t="str">
            <v>Multi-Zone VAV System as percentage of Activity Type</v>
          </cell>
          <cell r="C19">
            <v>14</v>
          </cell>
        </row>
        <row r="20">
          <cell r="B20" t="str">
            <v>Lighting savings yield for electric heat buildings with cooling weighted for cooling saturation</v>
          </cell>
          <cell r="C20">
            <v>15</v>
          </cell>
        </row>
        <row r="21">
          <cell r="B21" t="str">
            <v>Lighting savings yield for heat pump heat buildings with cooling  weighted for cooling saturation</v>
          </cell>
          <cell r="C21">
            <v>16</v>
          </cell>
        </row>
        <row r="22">
          <cell r="B22" t="str">
            <v>Lighting savings yield for gas or fossil heat buildings with cooling  weighted for cooling saturation</v>
          </cell>
          <cell r="C22">
            <v>17</v>
          </cell>
        </row>
        <row r="23">
          <cell r="B23" t="str">
            <v>Lighting savings yield for electric heat buildings with NO cooling</v>
          </cell>
          <cell r="C23">
            <v>18</v>
          </cell>
        </row>
        <row r="24">
          <cell r="B24" t="str">
            <v>Lighting savings yield for gas or fossil heat buildings with NO cooling</v>
          </cell>
          <cell r="C24">
            <v>19</v>
          </cell>
        </row>
        <row r="25">
          <cell r="B25" t="str">
            <v>Lighting savings yield IN THERMS for gas or fossil heat buildings with NO cooling</v>
          </cell>
          <cell r="C25">
            <v>20</v>
          </cell>
        </row>
        <row r="26">
          <cell r="B26" t="str">
            <v>Lighting savings yield IN THERMS for gas or fossil heat buildings with cooling</v>
          </cell>
          <cell r="C26">
            <v>21</v>
          </cell>
        </row>
        <row r="27">
          <cell r="B27" t="str">
            <v>Adjustment to LPD to reflect fraction of lights actually on during operating Hours (Effective on-hours LPD)</v>
          </cell>
          <cell r="C27">
            <v>22</v>
          </cell>
        </row>
        <row r="28">
          <cell r="B28" t="str">
            <v>Chiller system as percentage of Building Type</v>
          </cell>
          <cell r="C28">
            <v>23</v>
          </cell>
        </row>
        <row r="29">
          <cell r="B29" t="str">
            <v>Annaul hours of lighting system operation by Building Type</v>
          </cell>
          <cell r="C29">
            <v>24</v>
          </cell>
        </row>
        <row r="30">
          <cell r="B30" t="str">
            <v>Floor area not thermally conditioned by Building Type</v>
          </cell>
          <cell r="C30">
            <v>25</v>
          </cell>
        </row>
        <row r="31">
          <cell r="B31" t="str">
            <v>Fraction of package roof-top units with economizers</v>
          </cell>
          <cell r="C31">
            <v>26</v>
          </cell>
        </row>
        <row r="32">
          <cell r="B32" t="str">
            <v xml:space="preserve">Floor Area for Vintage Cohort of PRE2002 Stock </v>
          </cell>
          <cell r="C32">
            <v>27</v>
          </cell>
        </row>
        <row r="33">
          <cell r="B33" t="str">
            <v xml:space="preserve">Floor Area for Vintage Cohort of PRE2006 Stock </v>
          </cell>
          <cell r="C33">
            <v>28</v>
          </cell>
        </row>
        <row r="34">
          <cell r="B34" t="str">
            <v>Floor Area of Electric Space Heat for Complex HVAC Systems as percent for Building Type</v>
          </cell>
          <cell r="C34">
            <v>29</v>
          </cell>
        </row>
        <row r="35">
          <cell r="B35" t="str">
            <v>Floor Area of Fossil Fuel Space Heat  for Complex HVAC Systems as percent for Building Type, includes gas, oil, steam, propane</v>
          </cell>
          <cell r="C35">
            <v>30</v>
          </cell>
        </row>
        <row r="36">
          <cell r="B36" t="str">
            <v>Floor Area of Heat Pump Space Heat for Complex HVAC Systems as percent for Building Type</v>
          </cell>
          <cell r="C36">
            <v>31</v>
          </cell>
        </row>
        <row r="37">
          <cell r="B37" t="str">
            <v>Floor Area of Electric Space Heat for Simple HVAC Systems as percent for Building Type</v>
          </cell>
          <cell r="C37">
            <v>32</v>
          </cell>
        </row>
        <row r="38">
          <cell r="B38" t="str">
            <v>Floor Area of Fossil Fuel Space Heat  for Simple HVAC Systems as percent for Building Type, includes gas, oil, steam, propane</v>
          </cell>
          <cell r="C38">
            <v>33</v>
          </cell>
        </row>
        <row r="39">
          <cell r="B39" t="str">
            <v>Floor Area of Heat Pump Space Heat for Simple HVAC Systems as percent for Building Type</v>
          </cell>
          <cell r="C39">
            <v>34</v>
          </cell>
        </row>
        <row r="40">
          <cell r="B40" t="str">
            <v>Fraction of Chiller-Served Cooling Capacity that is served by Air-Cooled Chiller for HVAC system</v>
          </cell>
          <cell r="C40">
            <v>35</v>
          </cell>
        </row>
        <row r="41">
          <cell r="B41" t="str">
            <v>Fraction of Chiller-Served Cooling Capacity that is served by Water-Cooled Chiller for HVAC system</v>
          </cell>
          <cell r="C41">
            <v>36</v>
          </cell>
        </row>
        <row r="42">
          <cell r="B42" t="str">
            <v>Ratio of window area to floor area by Btype</v>
          </cell>
          <cell r="C42">
            <v>37</v>
          </cell>
        </row>
      </sheetData>
      <sheetData sheetId="14">
        <row r="11">
          <cell r="B11" t="str">
            <v>School</v>
          </cell>
          <cell r="C11" t="str">
            <v>School K-12</v>
          </cell>
          <cell r="D11" t="str">
            <v>School K-12</v>
          </cell>
          <cell r="E11" t="str">
            <v>Any</v>
          </cell>
          <cell r="F11" t="str">
            <v>K-12</v>
          </cell>
          <cell r="G11" t="str">
            <v>Any</v>
          </cell>
          <cell r="H11" t="str">
            <v>Any</v>
          </cell>
        </row>
        <row r="12">
          <cell r="B12" t="str">
            <v>School</v>
          </cell>
          <cell r="C12" t="str">
            <v>University</v>
          </cell>
          <cell r="D12" t="str">
            <v>University</v>
          </cell>
          <cell r="E12" t="str">
            <v>Any</v>
          </cell>
          <cell r="F12" t="str">
            <v>University</v>
          </cell>
          <cell r="G12" t="str">
            <v>Any</v>
          </cell>
          <cell r="H12" t="str">
            <v>Any</v>
          </cell>
        </row>
        <row r="13">
          <cell r="B13" t="str">
            <v>Warehouse</v>
          </cell>
          <cell r="C13" t="str">
            <v>Warehouse</v>
          </cell>
          <cell r="D13" t="str">
            <v>Warehouse</v>
          </cell>
          <cell r="E13" t="str">
            <v>Any</v>
          </cell>
          <cell r="F13" t="str">
            <v>Warehouse</v>
          </cell>
          <cell r="G13" t="str">
            <v>Any</v>
          </cell>
          <cell r="H13" t="str">
            <v>Any</v>
          </cell>
        </row>
        <row r="14">
          <cell r="B14" t="str">
            <v>Retail Food Sales</v>
          </cell>
          <cell r="C14" t="str">
            <v>Supermarket</v>
          </cell>
          <cell r="D14" t="str">
            <v>Supermarket</v>
          </cell>
          <cell r="E14" t="str">
            <v>&gt; 5000</v>
          </cell>
          <cell r="F14" t="str">
            <v>Supermarket</v>
          </cell>
          <cell r="G14" t="str">
            <v>&gt; 5000</v>
          </cell>
          <cell r="H14" t="str">
            <v>Any</v>
          </cell>
        </row>
        <row r="15">
          <cell r="B15" t="str">
            <v>Retail Food Sales</v>
          </cell>
          <cell r="C15" t="str">
            <v>MiniMart</v>
          </cell>
          <cell r="D15" t="str">
            <v>MiniMart</v>
          </cell>
          <cell r="E15" t="str">
            <v>&lt; 5000</v>
          </cell>
          <cell r="F15" t="str">
            <v>MiniMart</v>
          </cell>
          <cell r="G15" t="str">
            <v>&lt; 5000</v>
          </cell>
          <cell r="H15" t="str">
            <v>Any</v>
          </cell>
        </row>
        <row r="16">
          <cell r="B16" t="str">
            <v>Restaurant</v>
          </cell>
          <cell r="C16" t="str">
            <v>Restaurant</v>
          </cell>
          <cell r="D16" t="str">
            <v>Restaurant</v>
          </cell>
          <cell r="E16" t="str">
            <v>Any</v>
          </cell>
          <cell r="F16" t="str">
            <v>Restaurant</v>
          </cell>
          <cell r="G16" t="str">
            <v>Any</v>
          </cell>
          <cell r="H16" t="str">
            <v>Any</v>
          </cell>
        </row>
        <row r="17">
          <cell r="B17" t="str">
            <v>Lodging</v>
          </cell>
          <cell r="C17" t="str">
            <v>Lodging</v>
          </cell>
          <cell r="D17" t="str">
            <v>Lodging</v>
          </cell>
          <cell r="E17" t="str">
            <v>Any</v>
          </cell>
          <cell r="F17" t="str">
            <v>Lodging</v>
          </cell>
          <cell r="G17" t="str">
            <v>Any</v>
          </cell>
          <cell r="H17" t="str">
            <v>Any</v>
          </cell>
        </row>
        <row r="18">
          <cell r="B18" t="str">
            <v>Health Care</v>
          </cell>
          <cell r="C18" t="str">
            <v>Hospital</v>
          </cell>
          <cell r="D18" t="str">
            <v>Hospital</v>
          </cell>
          <cell r="E18" t="str">
            <v>Any</v>
          </cell>
          <cell r="F18" t="str">
            <v>Hospital</v>
          </cell>
          <cell r="G18" t="str">
            <v>Any</v>
          </cell>
          <cell r="H18" t="str">
            <v>Any</v>
          </cell>
        </row>
        <row r="19">
          <cell r="B19" t="str">
            <v>Health Care</v>
          </cell>
          <cell r="C19" t="str">
            <v>Residential Care</v>
          </cell>
          <cell r="D19" t="str">
            <v>Residential Care</v>
          </cell>
          <cell r="E19" t="str">
            <v>Any</v>
          </cell>
          <cell r="F19" t="str">
            <v>OtherHealth</v>
          </cell>
          <cell r="G19" t="str">
            <v>Any</v>
          </cell>
          <cell r="H19" t="str">
            <v>Any</v>
          </cell>
        </row>
        <row r="20">
          <cell r="B20" t="str">
            <v>Assembly</v>
          </cell>
          <cell r="C20" t="str">
            <v>Assembly</v>
          </cell>
          <cell r="D20" t="str">
            <v>Assembly</v>
          </cell>
          <cell r="E20" t="str">
            <v>Any</v>
          </cell>
          <cell r="F20" t="str">
            <v>Assembly</v>
          </cell>
          <cell r="G20" t="str">
            <v>Any</v>
          </cell>
          <cell r="H20" t="str">
            <v>Any</v>
          </cell>
        </row>
        <row r="21">
          <cell r="B21" t="str">
            <v>Other</v>
          </cell>
          <cell r="C21" t="str">
            <v>Other</v>
          </cell>
          <cell r="D21" t="str">
            <v>Other</v>
          </cell>
          <cell r="E21" t="str">
            <v>Any</v>
          </cell>
          <cell r="F21" t="str">
            <v>Other</v>
          </cell>
          <cell r="G21" t="str">
            <v>Any</v>
          </cell>
          <cell r="H21" t="str">
            <v>Any</v>
          </cell>
        </row>
        <row r="24">
          <cell r="B24" t="str">
            <v>Bldg_Type</v>
          </cell>
          <cell r="C24" t="str">
            <v>Office</v>
          </cell>
          <cell r="E24" t="str">
            <v>CBSA Data</v>
          </cell>
        </row>
        <row r="25">
          <cell r="B25" t="str">
            <v>HeatSys_Primary_PrimFuel</v>
          </cell>
          <cell r="C25" t="str">
            <v>(All)</v>
          </cell>
        </row>
        <row r="27">
          <cell r="C27" t="str">
            <v>Values</v>
          </cell>
        </row>
        <row r="28">
          <cell r="B28" t="str">
            <v>Row Labels</v>
          </cell>
          <cell r="C28" t="str">
            <v>Count of Bldg_Name</v>
          </cell>
          <cell r="D28" t="str">
            <v>Sum of Sf_PNW (New Data)</v>
          </cell>
          <cell r="E28" t="str">
            <v>Sum of Chiller_Qty</v>
          </cell>
          <cell r="F28" t="str">
            <v>Average of LPD_Ind</v>
          </cell>
          <cell r="G28" t="str">
            <v>WT Average of LPD_Ind</v>
          </cell>
          <cell r="I28" t="str">
            <v>WT Average of Annual Hrs_Light</v>
          </cell>
          <cell r="K28" t="str">
            <v>Average of HeatSys_ Electricity_Pct</v>
          </cell>
          <cell r="L28" t="str">
            <v>WT Average of HeatSys_ Electricity_Pct</v>
          </cell>
          <cell r="M28" t="str">
            <v>Average of Hrs_Occupied</v>
          </cell>
          <cell r="N28" t="str">
            <v>New EUIs</v>
          </cell>
        </row>
        <row r="29">
          <cell r="B29" t="str">
            <v>&lt;5,001</v>
          </cell>
          <cell r="C29">
            <v>32</v>
          </cell>
          <cell r="D29">
            <v>95458311.526895136</v>
          </cell>
          <cell r="E29">
            <v>0</v>
          </cell>
          <cell r="F29">
            <v>1.44600515748125</v>
          </cell>
          <cell r="G29">
            <v>1.4196043411312098</v>
          </cell>
          <cell r="I29">
            <v>2605.1531889816397</v>
          </cell>
          <cell r="J29">
            <v>2605.1531889816397</v>
          </cell>
          <cell r="K29">
            <v>55.871005424767731</v>
          </cell>
          <cell r="L29">
            <v>62.641582479308482</v>
          </cell>
          <cell r="M29">
            <v>51.078125</v>
          </cell>
          <cell r="N29">
            <v>15.414112631735692</v>
          </cell>
        </row>
        <row r="30">
          <cell r="B30" t="str">
            <v>5,001-20,000</v>
          </cell>
          <cell r="C30">
            <v>21</v>
          </cell>
          <cell r="D30">
            <v>179770297.47310495</v>
          </cell>
          <cell r="E30">
            <v>1</v>
          </cell>
          <cell r="F30">
            <v>1.1349086639428572</v>
          </cell>
          <cell r="G30">
            <v>1.1352814227841366</v>
          </cell>
          <cell r="H30">
            <v>1.1271197868627141</v>
          </cell>
          <cell r="I30">
            <v>2621.0311132130655</v>
          </cell>
          <cell r="J30">
            <v>2810.5319958026707</v>
          </cell>
          <cell r="K30">
            <v>54.065498637753784</v>
          </cell>
          <cell r="L30">
            <v>52.128877602508318</v>
          </cell>
          <cell r="M30">
            <v>53.38095238095238</v>
          </cell>
          <cell r="N30">
            <v>12.555992472807018</v>
          </cell>
        </row>
        <row r="31">
          <cell r="B31" t="str">
            <v>20,001-50,000</v>
          </cell>
          <cell r="C31">
            <v>29</v>
          </cell>
          <cell r="D31">
            <v>136471707.75979474</v>
          </cell>
          <cell r="E31">
            <v>4</v>
          </cell>
          <cell r="F31">
            <v>1.152219445848276</v>
          </cell>
          <cell r="G31">
            <v>1.1212096367127184</v>
          </cell>
          <cell r="I31">
            <v>3060.1561163897027</v>
          </cell>
          <cell r="K31">
            <v>37.18170782263401</v>
          </cell>
          <cell r="L31">
            <v>34.735507973306092</v>
          </cell>
          <cell r="M31">
            <v>59.137931034482762</v>
          </cell>
          <cell r="N31">
            <v>16.763935531313802</v>
          </cell>
        </row>
        <row r="32">
          <cell r="B32" t="str">
            <v>50,001-100,000</v>
          </cell>
          <cell r="C32">
            <v>10</v>
          </cell>
          <cell r="D32">
            <v>121007363.24020527</v>
          </cell>
          <cell r="E32">
            <v>13</v>
          </cell>
          <cell r="F32">
            <v>0.82888965290000005</v>
          </cell>
          <cell r="G32">
            <v>0.8372967994754239</v>
          </cell>
          <cell r="H32">
            <v>0.86082195143942553</v>
          </cell>
          <cell r="I32">
            <v>3222.7884337083865</v>
          </cell>
          <cell r="J32">
            <v>3295.5283728075524</v>
          </cell>
          <cell r="K32">
            <v>33.806146572104019</v>
          </cell>
          <cell r="L32">
            <v>24.223397014792155</v>
          </cell>
          <cell r="M32">
            <v>61.1</v>
          </cell>
          <cell r="N32">
            <v>22.992427101465715</v>
          </cell>
        </row>
        <row r="33">
          <cell r="B33" t="str">
            <v>100,001+</v>
          </cell>
          <cell r="C33">
            <v>24</v>
          </cell>
          <cell r="D33">
            <v>201650445.99999997</v>
          </cell>
          <cell r="E33">
            <v>35</v>
          </cell>
          <cell r="F33">
            <v>0.88098196757083302</v>
          </cell>
          <cell r="G33">
            <v>0.87062409809109287</v>
          </cell>
          <cell r="I33">
            <v>3339.1785030564247</v>
          </cell>
          <cell r="K33">
            <v>49.790143766954543</v>
          </cell>
          <cell r="L33">
            <v>55.115989937160393</v>
          </cell>
          <cell r="M33">
            <v>61.958333333333336</v>
          </cell>
          <cell r="N33">
            <v>14.574986322602543</v>
          </cell>
        </row>
        <row r="34">
          <cell r="B34" t="str">
            <v>Grand Total</v>
          </cell>
          <cell r="C34">
            <v>116</v>
          </cell>
          <cell r="D34">
            <v>734358126.00000024</v>
          </cell>
          <cell r="E34">
            <v>53</v>
          </cell>
          <cell r="F34">
            <v>1.1461385746767239</v>
          </cell>
          <cell r="G34">
            <v>1.0478499451391019</v>
          </cell>
          <cell r="I34">
            <v>2996.9298166001049</v>
          </cell>
          <cell r="K34">
            <v>47.761973122568946</v>
          </cell>
          <cell r="L34">
            <v>46.485045602193175</v>
          </cell>
          <cell r="M34">
            <v>56.625</v>
          </cell>
        </row>
        <row r="37">
          <cell r="B37" t="str">
            <v>Bldg_Type</v>
          </cell>
          <cell r="C37" t="str">
            <v>Retail/Service</v>
          </cell>
        </row>
        <row r="38">
          <cell r="B38" t="str">
            <v>HeatSys_Primary_PrimFuel</v>
          </cell>
          <cell r="C38" t="str">
            <v>(All)</v>
          </cell>
        </row>
        <row r="40">
          <cell r="C40" t="str">
            <v>Values</v>
          </cell>
        </row>
        <row r="41">
          <cell r="B41" t="str">
            <v>Row Labels</v>
          </cell>
          <cell r="C41" t="str">
            <v>Count of Bldg_Name</v>
          </cell>
          <cell r="D41" t="str">
            <v>Sum of Sf_PNW (New Data)</v>
          </cell>
          <cell r="E41" t="str">
            <v>Sum of Chiller_Qty</v>
          </cell>
          <cell r="F41" t="str">
            <v>Average of LPD_Ind</v>
          </cell>
          <cell r="G41" t="str">
            <v>WT Average of LPD_Ind</v>
          </cell>
          <cell r="I41" t="str">
            <v>WT Average of Annual Hrs_Light</v>
          </cell>
          <cell r="K41" t="str">
            <v>Average of HeatSys_Electricity_Pct</v>
          </cell>
          <cell r="L41" t="str">
            <v>WT Average of HeatSys_ Electricity_Pct</v>
          </cell>
          <cell r="M41" t="str">
            <v>Average of Hrs_Occupied</v>
          </cell>
          <cell r="N41" t="str">
            <v>New EUIs</v>
          </cell>
        </row>
        <row r="42">
          <cell r="B42" t="str">
            <v>&lt;5,001</v>
          </cell>
          <cell r="C42">
            <v>30</v>
          </cell>
          <cell r="D42">
            <v>59224380.554442525</v>
          </cell>
          <cell r="E42">
            <v>0</v>
          </cell>
          <cell r="F42">
            <v>1.5272819154399999</v>
          </cell>
          <cell r="G42">
            <v>1.4369897064659012</v>
          </cell>
          <cell r="I42">
            <v>2762.118796566951</v>
          </cell>
          <cell r="K42">
            <v>43.785677771108105</v>
          </cell>
          <cell r="L42">
            <v>33.051637833495548</v>
          </cell>
          <cell r="M42">
            <v>55.1</v>
          </cell>
          <cell r="N42">
            <v>12.875436812066214</v>
          </cell>
        </row>
        <row r="43">
          <cell r="B43" t="str">
            <v>5,001-20,000</v>
          </cell>
          <cell r="C43">
            <v>25</v>
          </cell>
          <cell r="D43">
            <v>186496889.44555736</v>
          </cell>
          <cell r="E43">
            <v>0</v>
          </cell>
          <cell r="F43">
            <v>1.2664125675400002</v>
          </cell>
          <cell r="G43">
            <v>1.2388327171274434</v>
          </cell>
          <cell r="I43">
            <v>3795.0044826849821</v>
          </cell>
          <cell r="K43">
            <v>37.407750162009684</v>
          </cell>
          <cell r="L43">
            <v>23.158266244637343</v>
          </cell>
          <cell r="M43">
            <v>76.34</v>
          </cell>
          <cell r="N43">
            <v>12.333063850163656</v>
          </cell>
        </row>
        <row r="44">
          <cell r="B44" t="str">
            <v>20,001-50,000</v>
          </cell>
          <cell r="C44">
            <v>34</v>
          </cell>
          <cell r="D44">
            <v>159704133.08919233</v>
          </cell>
          <cell r="E44">
            <v>0</v>
          </cell>
          <cell r="F44">
            <v>1.0958497064352939</v>
          </cell>
          <cell r="G44">
            <v>1.0864505514680138</v>
          </cell>
          <cell r="H44">
            <v>1.0777987100431961</v>
          </cell>
          <cell r="I44">
            <v>3667.5345811967941</v>
          </cell>
          <cell r="J44">
            <v>3692.2254794077244</v>
          </cell>
          <cell r="K44">
            <v>13.037434423723496</v>
          </cell>
          <cell r="L44">
            <v>11.646288604900541</v>
          </cell>
          <cell r="M44">
            <v>72.32352941176471</v>
          </cell>
          <cell r="N44">
            <v>10.175630709696762</v>
          </cell>
        </row>
        <row r="45">
          <cell r="B45" t="str">
            <v>50,001-100,000</v>
          </cell>
          <cell r="C45">
            <v>4</v>
          </cell>
          <cell r="D45">
            <v>31550759.910807587</v>
          </cell>
          <cell r="E45">
            <v>0</v>
          </cell>
          <cell r="F45">
            <v>0.98225486277500007</v>
          </cell>
          <cell r="G45">
            <v>1.004258057932244</v>
          </cell>
          <cell r="I45">
            <v>3817.2062565781425</v>
          </cell>
          <cell r="K45">
            <v>1.8510750088321051</v>
          </cell>
          <cell r="L45">
            <v>1.570370412390194</v>
          </cell>
          <cell r="M45">
            <v>77.25</v>
          </cell>
          <cell r="N45">
            <v>10.151096637221519</v>
          </cell>
        </row>
        <row r="46">
          <cell r="B46" t="str">
            <v>100,001+</v>
          </cell>
          <cell r="C46">
            <v>34</v>
          </cell>
          <cell r="D46">
            <v>133953325</v>
          </cell>
          <cell r="E46">
            <v>6</v>
          </cell>
          <cell r="F46">
            <v>1.1930721681228571</v>
          </cell>
          <cell r="G46">
            <v>1.1904887164069691</v>
          </cell>
          <cell r="I46">
            <v>6230.7045853104373</v>
          </cell>
          <cell r="K46">
            <v>12.375882269927777</v>
          </cell>
          <cell r="L46">
            <v>8.4570799844658442</v>
          </cell>
          <cell r="M46">
            <v>128.59285714285716</v>
          </cell>
          <cell r="N46">
            <v>17.009833900111737</v>
          </cell>
        </row>
        <row r="47">
          <cell r="B47" t="str">
            <v>Grand Total</v>
          </cell>
          <cell r="C47">
            <v>127</v>
          </cell>
          <cell r="D47">
            <v>570929487.99999988</v>
          </cell>
          <cell r="E47">
            <v>6</v>
          </cell>
          <cell r="F47">
            <v>1.2533141172335944</v>
          </cell>
          <cell r="G47">
            <v>1.1924571389360319</v>
          </cell>
          <cell r="I47">
            <v>4224.9019225439506</v>
          </cell>
          <cell r="K47">
            <v>24.047433324688789</v>
          </cell>
          <cell r="L47">
            <v>16.322099981443166</v>
          </cell>
          <cell r="M47">
            <v>84.611328125</v>
          </cell>
        </row>
        <row r="56">
          <cell r="B56" t="str">
            <v>Map to building occupancy codes for various sources</v>
          </cell>
        </row>
        <row r="58">
          <cell r="B58" t="str">
            <v>Ecotope Building Type</v>
          </cell>
          <cell r="C58" t="str">
            <v>NPPC BUILDTYPE</v>
          </cell>
          <cell r="E58" t="str">
            <v>NPPC to Ecotope</v>
          </cell>
          <cell r="F58" t="str">
            <v>NPPC Ten</v>
          </cell>
          <cell r="H58" t="str">
            <v>VCohort</v>
          </cell>
          <cell r="N58" t="str">
            <v>Characteristics</v>
          </cell>
        </row>
        <row r="59">
          <cell r="B59" t="str">
            <v>Assembly</v>
          </cell>
          <cell r="C59" t="str">
            <v>Large Off</v>
          </cell>
          <cell r="E59" t="str">
            <v>Office - Large</v>
          </cell>
          <cell r="F59" t="str">
            <v>Large Off</v>
          </cell>
          <cell r="H59" t="str">
            <v>New</v>
          </cell>
          <cell r="I59" t="str">
            <v>Apples to new floor area in year</v>
          </cell>
          <cell r="L59" t="str">
            <v>Primary Activity</v>
          </cell>
          <cell r="M59" t="str">
            <v>Council Building Type</v>
          </cell>
          <cell r="N59" t="str">
            <v>Gross Floor Area in Square Feet</v>
          </cell>
          <cell r="O59" t="str">
            <v>Number of Stories</v>
          </cell>
          <cell r="P59" t="str">
            <v>Other</v>
          </cell>
        </row>
        <row r="60">
          <cell r="B60" t="str">
            <v>College</v>
          </cell>
          <cell r="C60" t="str">
            <v>Medium Off</v>
          </cell>
          <cell r="E60" t="str">
            <v>Office - Large</v>
          </cell>
          <cell r="F60" t="str">
            <v>Medium Off</v>
          </cell>
          <cell r="H60" t="str">
            <v>Retrofit</v>
          </cell>
          <cell r="I60" t="str">
            <v>Applies to existing floor area in year taking account of demolition, NR, and baseline measure penetration.</v>
          </cell>
          <cell r="L60" t="str">
            <v>Office</v>
          </cell>
          <cell r="M60" t="str">
            <v>Large Office</v>
          </cell>
          <cell r="N60" t="str">
            <v>&gt; 100,000</v>
          </cell>
          <cell r="O60" t="str">
            <v>Any</v>
          </cell>
        </row>
        <row r="61">
          <cell r="B61" t="str">
            <v>Grocery</v>
          </cell>
          <cell r="C61" t="str">
            <v>Small Off</v>
          </cell>
          <cell r="E61" t="str">
            <v>Office - Small</v>
          </cell>
          <cell r="F61" t="str">
            <v>Small Off</v>
          </cell>
          <cell r="H61" t="str">
            <v>NR</v>
          </cell>
          <cell r="I61" t="str">
            <v>Applies at natural replacement of system or component. Replace on Burn Out</v>
          </cell>
          <cell r="L61" t="str">
            <v>Office</v>
          </cell>
          <cell r="M61" t="str">
            <v>Medium Office</v>
          </cell>
          <cell r="N61" t="str">
            <v>20,000 to 100,000</v>
          </cell>
          <cell r="O61" t="str">
            <v>Any</v>
          </cell>
        </row>
        <row r="62">
          <cell r="B62" t="str">
            <v>Hospital</v>
          </cell>
          <cell r="C62" t="str">
            <v>Big Box</v>
          </cell>
          <cell r="E62" t="str">
            <v>Retail - Large</v>
          </cell>
          <cell r="F62" t="str">
            <v>Big Box</v>
          </cell>
          <cell r="L62" t="str">
            <v>Office</v>
          </cell>
          <cell r="M62" t="str">
            <v>Small Office</v>
          </cell>
          <cell r="N62" t="str">
            <v>&lt; 20,000</v>
          </cell>
          <cell r="O62" t="str">
            <v>Any</v>
          </cell>
        </row>
        <row r="63">
          <cell r="B63" t="str">
            <v>Hotel</v>
          </cell>
          <cell r="C63" t="str">
            <v>Small Box</v>
          </cell>
          <cell r="E63" t="str">
            <v>Retail - Small</v>
          </cell>
          <cell r="F63" t="str">
            <v>Small Box</v>
          </cell>
          <cell r="L63" t="str">
            <v>Retail</v>
          </cell>
          <cell r="M63" t="str">
            <v>Big Box</v>
          </cell>
          <cell r="N63" t="str">
            <v>&gt; 50,000</v>
          </cell>
          <cell r="O63">
            <v>1</v>
          </cell>
          <cell r="P63" t="str">
            <v>Includes some Grocery</v>
          </cell>
        </row>
        <row r="64">
          <cell r="B64" t="str">
            <v>Lab</v>
          </cell>
          <cell r="C64" t="str">
            <v>High End</v>
          </cell>
          <cell r="E64" t="str">
            <v>Retail - Small</v>
          </cell>
          <cell r="F64" t="str">
            <v>High End</v>
          </cell>
          <cell r="L64" t="str">
            <v>Retail</v>
          </cell>
          <cell r="M64" t="str">
            <v>Small Box</v>
          </cell>
          <cell r="N64" t="str">
            <v>&lt;50,000</v>
          </cell>
          <cell r="O64">
            <v>1</v>
          </cell>
        </row>
        <row r="65">
          <cell r="B65" t="str">
            <v>Laundry</v>
          </cell>
          <cell r="C65" t="str">
            <v>Anchor</v>
          </cell>
          <cell r="E65" t="str">
            <v>Retail - Large</v>
          </cell>
          <cell r="F65" t="str">
            <v>Anchor</v>
          </cell>
          <cell r="L65" t="str">
            <v>Retail</v>
          </cell>
          <cell r="M65" t="str">
            <v>High End</v>
          </cell>
          <cell r="N65" t="str">
            <v>&lt; 20,000</v>
          </cell>
          <cell r="O65">
            <v>1</v>
          </cell>
          <cell r="P65" t="str">
            <v>High lighting density</v>
          </cell>
        </row>
        <row r="66">
          <cell r="B66" t="str">
            <v>Motel</v>
          </cell>
          <cell r="C66" t="str">
            <v>K-12</v>
          </cell>
          <cell r="E66" t="str">
            <v>School - Primary</v>
          </cell>
          <cell r="F66" t="str">
            <v>K-13</v>
          </cell>
          <cell r="L66" t="str">
            <v>Retail</v>
          </cell>
          <cell r="M66" t="str">
            <v>Anchor</v>
          </cell>
          <cell r="N66" t="str">
            <v>&gt; 50,000</v>
          </cell>
          <cell r="O66" t="str">
            <v>&gt;1</v>
          </cell>
        </row>
        <row r="67">
          <cell r="B67" t="str">
            <v>Office - Large</v>
          </cell>
          <cell r="C67" t="str">
            <v>University</v>
          </cell>
          <cell r="E67" t="str">
            <v>College</v>
          </cell>
          <cell r="F67" t="str">
            <v>University</v>
          </cell>
          <cell r="L67" t="str">
            <v>School</v>
          </cell>
          <cell r="M67" t="str">
            <v>K-12</v>
          </cell>
          <cell r="N67" t="str">
            <v>Any</v>
          </cell>
          <cell r="O67" t="str">
            <v>Any</v>
          </cell>
        </row>
        <row r="68">
          <cell r="B68" t="str">
            <v>Office - Small</v>
          </cell>
          <cell r="C68" t="str">
            <v>Warehouse</v>
          </cell>
          <cell r="E68" t="str">
            <v>Warehouse</v>
          </cell>
          <cell r="F68" t="str">
            <v>Warehouse</v>
          </cell>
          <cell r="L68" t="str">
            <v>School</v>
          </cell>
          <cell r="M68" t="str">
            <v>University</v>
          </cell>
          <cell r="N68" t="str">
            <v>Any</v>
          </cell>
          <cell r="O68" t="str">
            <v>Any</v>
          </cell>
        </row>
        <row r="69">
          <cell r="B69" t="str">
            <v>Rest-Fast Food</v>
          </cell>
          <cell r="C69" t="str">
            <v>Supermarket</v>
          </cell>
          <cell r="E69" t="str">
            <v>Grocery</v>
          </cell>
          <cell r="F69" t="str">
            <v>Supermarket</v>
          </cell>
          <cell r="L69" t="str">
            <v>Warehouse</v>
          </cell>
          <cell r="M69" t="str">
            <v>Warehouse</v>
          </cell>
          <cell r="N69" t="str">
            <v>Any</v>
          </cell>
          <cell r="O69" t="str">
            <v>Any</v>
          </cell>
        </row>
        <row r="70">
          <cell r="B70" t="str">
            <v>Rest-Full Serve</v>
          </cell>
          <cell r="C70" t="str">
            <v>MIniMart</v>
          </cell>
          <cell r="E70" t="str">
            <v>Grocery</v>
          </cell>
          <cell r="F70" t="str">
            <v>MIniMart</v>
          </cell>
          <cell r="L70" t="str">
            <v>Retail Food Sales</v>
          </cell>
          <cell r="M70" t="str">
            <v>Supermarket</v>
          </cell>
          <cell r="N70" t="str">
            <v>&gt; 5000</v>
          </cell>
          <cell r="O70" t="str">
            <v>Any</v>
          </cell>
        </row>
        <row r="71">
          <cell r="B71" t="str">
            <v>Retail - Large</v>
          </cell>
          <cell r="C71" t="str">
            <v>Restaurant</v>
          </cell>
          <cell r="E71" t="str">
            <v>Rest-Fast Food</v>
          </cell>
          <cell r="F71" t="str">
            <v>Restaurant</v>
          </cell>
          <cell r="L71" t="str">
            <v>Retail Food Sales</v>
          </cell>
          <cell r="M71" t="str">
            <v>MiniMart</v>
          </cell>
          <cell r="N71" t="str">
            <v>&lt; 5000</v>
          </cell>
          <cell r="O71" t="str">
            <v>Any</v>
          </cell>
        </row>
        <row r="72">
          <cell r="B72" t="str">
            <v>Retail - Small</v>
          </cell>
          <cell r="C72" t="str">
            <v>Lodging</v>
          </cell>
          <cell r="E72" t="str">
            <v>Motel</v>
          </cell>
          <cell r="F72" t="str">
            <v>Lodging</v>
          </cell>
          <cell r="L72" t="str">
            <v>Restaurant</v>
          </cell>
          <cell r="M72" t="str">
            <v>Restaurant</v>
          </cell>
          <cell r="N72" t="str">
            <v>Any</v>
          </cell>
          <cell r="O72" t="str">
            <v>Any</v>
          </cell>
        </row>
        <row r="73">
          <cell r="B73" t="str">
            <v>Retirement</v>
          </cell>
          <cell r="C73" t="str">
            <v>Hospital</v>
          </cell>
          <cell r="E73" t="str">
            <v>Hospital</v>
          </cell>
          <cell r="F73" t="str">
            <v>Hospital</v>
          </cell>
          <cell r="L73" t="str">
            <v>Lodging</v>
          </cell>
          <cell r="M73" t="str">
            <v>Lodging</v>
          </cell>
          <cell r="N73" t="str">
            <v>Any</v>
          </cell>
          <cell r="O73" t="str">
            <v>Any</v>
          </cell>
        </row>
        <row r="74">
          <cell r="B74" t="str">
            <v>School - Primary</v>
          </cell>
          <cell r="C74" t="str">
            <v>OtherHealth</v>
          </cell>
          <cell r="E74" t="str">
            <v>Skilled Nursing</v>
          </cell>
          <cell r="F74" t="str">
            <v>OtherHealth</v>
          </cell>
          <cell r="L74" t="str">
            <v>Health Care</v>
          </cell>
          <cell r="M74" t="str">
            <v>Hospital</v>
          </cell>
          <cell r="N74" t="str">
            <v>Any</v>
          </cell>
          <cell r="O74" t="str">
            <v>Any</v>
          </cell>
        </row>
        <row r="75">
          <cell r="B75" t="str">
            <v>School - Secondary</v>
          </cell>
          <cell r="C75" t="str">
            <v>Assembly</v>
          </cell>
          <cell r="E75" t="str">
            <v>Assembly</v>
          </cell>
          <cell r="L75" t="str">
            <v>Health Care</v>
          </cell>
          <cell r="M75" t="str">
            <v>OtherHealth</v>
          </cell>
          <cell r="N75" t="str">
            <v>Any</v>
          </cell>
          <cell r="O75" t="str">
            <v>Any</v>
          </cell>
        </row>
        <row r="76">
          <cell r="B76" t="str">
            <v>Workshop</v>
          </cell>
          <cell r="C76" t="str">
            <v>Other</v>
          </cell>
          <cell r="E76" t="str">
            <v>Other</v>
          </cell>
          <cell r="F76" t="str">
            <v>Other</v>
          </cell>
          <cell r="L76" t="str">
            <v>Other</v>
          </cell>
          <cell r="M76" t="str">
            <v>Other</v>
          </cell>
          <cell r="N76" t="str">
            <v>Any</v>
          </cell>
          <cell r="O76" t="str">
            <v>Any</v>
          </cell>
        </row>
        <row r="77">
          <cell r="B77" t="str">
            <v>Skilled Nursing</v>
          </cell>
        </row>
        <row r="78">
          <cell r="B78" t="str">
            <v>Warehouse</v>
          </cell>
        </row>
        <row r="79">
          <cell r="B79" t="str">
            <v>Other</v>
          </cell>
        </row>
        <row r="81">
          <cell r="E81" t="str">
            <v>Characteristics</v>
          </cell>
        </row>
        <row r="82">
          <cell r="C82" t="str">
            <v>NPPC BUILDTYPE</v>
          </cell>
          <cell r="E82" t="str">
            <v>Primary Activity</v>
          </cell>
          <cell r="F82" t="str">
            <v>Gross Floor Area</v>
          </cell>
          <cell r="G82" t="str">
            <v>Number of Stories</v>
          </cell>
          <cell r="H82" t="str">
            <v>Other</v>
          </cell>
          <cell r="I82" t="str">
            <v>Note</v>
          </cell>
        </row>
        <row r="83">
          <cell r="C83" t="str">
            <v>Large Off</v>
          </cell>
          <cell r="E83" t="str">
            <v>Office</v>
          </cell>
          <cell r="F83" t="str">
            <v>&gt; 100,000</v>
          </cell>
          <cell r="G83" t="str">
            <v>Any</v>
          </cell>
        </row>
        <row r="84">
          <cell r="C84" t="str">
            <v>Medium Off</v>
          </cell>
          <cell r="E84" t="str">
            <v>Office</v>
          </cell>
          <cell r="F84" t="str">
            <v>20,000 to 100,000</v>
          </cell>
          <cell r="G84" t="str">
            <v>Any</v>
          </cell>
        </row>
        <row r="85">
          <cell r="C85" t="str">
            <v>Small Off</v>
          </cell>
          <cell r="E85" t="str">
            <v>Office</v>
          </cell>
          <cell r="F85" t="str">
            <v>&lt; 20,000</v>
          </cell>
          <cell r="G85" t="str">
            <v>Any</v>
          </cell>
        </row>
        <row r="86">
          <cell r="C86" t="str">
            <v>Big Box</v>
          </cell>
          <cell r="E86" t="str">
            <v>Retail</v>
          </cell>
          <cell r="F86" t="str">
            <v>&gt; 50,000</v>
          </cell>
          <cell r="G86">
            <v>1</v>
          </cell>
          <cell r="I86" t="str">
            <v>Includes some stores that have groceries inside</v>
          </cell>
        </row>
        <row r="87">
          <cell r="C87" t="str">
            <v>Small Box</v>
          </cell>
          <cell r="E87" t="str">
            <v>Retail</v>
          </cell>
          <cell r="F87" t="str">
            <v>&lt;50,000</v>
          </cell>
          <cell r="G87">
            <v>1</v>
          </cell>
        </row>
        <row r="88">
          <cell r="C88" t="str">
            <v>High End</v>
          </cell>
          <cell r="E88" t="str">
            <v>Retail</v>
          </cell>
          <cell r="F88" t="str">
            <v>&lt; 20,000</v>
          </cell>
          <cell r="G88">
            <v>1</v>
          </cell>
          <cell r="H88" t="str">
            <v>and LPD &gt; 2.0 w/sf</v>
          </cell>
        </row>
        <row r="89">
          <cell r="C89" t="str">
            <v>Anchor</v>
          </cell>
          <cell r="E89" t="str">
            <v>Retail</v>
          </cell>
          <cell r="F89" t="str">
            <v>&gt; 50,000</v>
          </cell>
          <cell r="G89" t="str">
            <v>&gt;1</v>
          </cell>
        </row>
        <row r="90">
          <cell r="C90" t="str">
            <v>K-12</v>
          </cell>
          <cell r="E90" t="str">
            <v>School</v>
          </cell>
          <cell r="F90" t="str">
            <v>Any</v>
          </cell>
          <cell r="G90" t="str">
            <v>Any</v>
          </cell>
        </row>
        <row r="91">
          <cell r="C91" t="str">
            <v>University</v>
          </cell>
          <cell r="E91" t="str">
            <v>School</v>
          </cell>
          <cell r="F91" t="str">
            <v>Any</v>
          </cell>
          <cell r="G91" t="str">
            <v>Any</v>
          </cell>
        </row>
        <row r="92">
          <cell r="C92" t="str">
            <v>Warehouse</v>
          </cell>
          <cell r="E92" t="str">
            <v>Warehouse</v>
          </cell>
          <cell r="F92" t="str">
            <v>Any</v>
          </cell>
          <cell r="G92" t="str">
            <v>Any</v>
          </cell>
        </row>
        <row r="93">
          <cell r="C93" t="str">
            <v>Supermarket</v>
          </cell>
          <cell r="E93" t="str">
            <v>Retail Food</v>
          </cell>
          <cell r="F93" t="str">
            <v>&gt; 5000</v>
          </cell>
          <cell r="G93" t="str">
            <v>Any</v>
          </cell>
        </row>
        <row r="94">
          <cell r="C94" t="str">
            <v>MIniMart</v>
          </cell>
          <cell r="E94" t="str">
            <v>Retail Food</v>
          </cell>
          <cell r="F94" t="str">
            <v>&lt;= 5000</v>
          </cell>
          <cell r="G94" t="str">
            <v>Any</v>
          </cell>
        </row>
        <row r="95">
          <cell r="C95" t="str">
            <v>Restaurant</v>
          </cell>
          <cell r="E95" t="str">
            <v>Retail Food</v>
          </cell>
          <cell r="F95" t="str">
            <v>Any</v>
          </cell>
          <cell r="G95" t="str">
            <v>Any</v>
          </cell>
        </row>
        <row r="96">
          <cell r="C96" t="str">
            <v>Lodging</v>
          </cell>
          <cell r="E96" t="str">
            <v>Lodging</v>
          </cell>
          <cell r="F96" t="str">
            <v>Any</v>
          </cell>
          <cell r="G96" t="str">
            <v>Any</v>
          </cell>
        </row>
        <row r="97">
          <cell r="C97" t="str">
            <v>Hospital</v>
          </cell>
          <cell r="E97" t="str">
            <v>Health Care</v>
          </cell>
          <cell r="F97" t="str">
            <v>Any</v>
          </cell>
          <cell r="G97" t="str">
            <v>Any</v>
          </cell>
        </row>
        <row r="98">
          <cell r="C98" t="str">
            <v>OtherHealth</v>
          </cell>
          <cell r="E98" t="str">
            <v>Health Care</v>
          </cell>
          <cell r="F98" t="str">
            <v>Any</v>
          </cell>
          <cell r="G98" t="str">
            <v>Any</v>
          </cell>
        </row>
        <row r="99">
          <cell r="C99" t="str">
            <v>Other</v>
          </cell>
          <cell r="E99" t="str">
            <v>Other</v>
          </cell>
          <cell r="F99" t="str">
            <v>Any</v>
          </cell>
          <cell r="G99" t="str">
            <v>Any</v>
          </cell>
        </row>
      </sheetData>
      <sheetData sheetId="15">
        <row r="11">
          <cell r="C11" t="str">
            <v>POST2013</v>
          </cell>
          <cell r="D11" t="str">
            <v>Com_Master_7P.xlsm!POST2013</v>
          </cell>
        </row>
        <row r="12">
          <cell r="C12" t="str">
            <v>_PRE2013</v>
          </cell>
          <cell r="D12" t="str">
            <v>Com_Master_7P.xlsm!_PRE2013</v>
          </cell>
        </row>
      </sheetData>
      <sheetData sheetId="16">
        <row r="11">
          <cell r="B11" t="e">
            <v>#REF!</v>
          </cell>
          <cell r="C11" t="e">
            <v>#REF!</v>
          </cell>
          <cell r="D11" t="e">
            <v>#REF!</v>
          </cell>
          <cell r="E11" t="e">
            <v>#REF!</v>
          </cell>
          <cell r="F11" t="e">
            <v>#REF!</v>
          </cell>
          <cell r="G11" t="e">
            <v>#REF!</v>
          </cell>
          <cell r="H11" t="e">
            <v>#REF!</v>
          </cell>
          <cell r="I11" t="e">
            <v>#REF!</v>
          </cell>
          <cell r="J11" t="e">
            <v>#REF!</v>
          </cell>
          <cell r="K11" t="e">
            <v>#REF!</v>
          </cell>
          <cell r="L11" t="e">
            <v>#REF!</v>
          </cell>
          <cell r="M11" t="e">
            <v>#REF!</v>
          </cell>
          <cell r="N11" t="e">
            <v>#REF!</v>
          </cell>
          <cell r="O11" t="e">
            <v>#REF!</v>
          </cell>
          <cell r="P11" t="e">
            <v>#REF!</v>
          </cell>
          <cell r="Q11" t="e">
            <v>#REF!</v>
          </cell>
          <cell r="R11" t="e">
            <v>#REF!</v>
          </cell>
          <cell r="S11" t="e">
            <v>#REF!</v>
          </cell>
          <cell r="T11" t="e">
            <v>#REF!</v>
          </cell>
          <cell r="U11" t="e">
            <v>#REF!</v>
          </cell>
        </row>
        <row r="12">
          <cell r="B12" t="e">
            <v>#REF!</v>
          </cell>
          <cell r="C12" t="e">
            <v>#REF!</v>
          </cell>
          <cell r="D12" t="e">
            <v>#REF!</v>
          </cell>
          <cell r="E12" t="e">
            <v>#REF!</v>
          </cell>
          <cell r="F12" t="e">
            <v>#REF!</v>
          </cell>
          <cell r="G12" t="e">
            <v>#REF!</v>
          </cell>
          <cell r="H12" t="e">
            <v>#REF!</v>
          </cell>
          <cell r="I12" t="e">
            <v>#REF!</v>
          </cell>
          <cell r="J12" t="e">
            <v>#REF!</v>
          </cell>
          <cell r="K12" t="e">
            <v>#REF!</v>
          </cell>
          <cell r="L12" t="e">
            <v>#REF!</v>
          </cell>
          <cell r="M12" t="e">
            <v>#REF!</v>
          </cell>
          <cell r="N12" t="e">
            <v>#REF!</v>
          </cell>
          <cell r="O12" t="e">
            <v>#REF!</v>
          </cell>
          <cell r="P12" t="e">
            <v>#REF!</v>
          </cell>
          <cell r="Q12" t="e">
            <v>#REF!</v>
          </cell>
          <cell r="R12" t="e">
            <v>#REF!</v>
          </cell>
          <cell r="S12" t="e">
            <v>#REF!</v>
          </cell>
          <cell r="T12" t="e">
            <v>#REF!</v>
          </cell>
          <cell r="U12" t="e">
            <v>#REF!</v>
          </cell>
        </row>
        <row r="13">
          <cell r="B13" t="e">
            <v>#REF!</v>
          </cell>
          <cell r="C13" t="e">
            <v>#REF!</v>
          </cell>
          <cell r="D13" t="e">
            <v>#REF!</v>
          </cell>
          <cell r="E13" t="e">
            <v>#REF!</v>
          </cell>
          <cell r="F13" t="e">
            <v>#REF!</v>
          </cell>
          <cell r="G13" t="e">
            <v>#REF!</v>
          </cell>
          <cell r="H13" t="e">
            <v>#REF!</v>
          </cell>
          <cell r="I13" t="e">
            <v>#REF!</v>
          </cell>
          <cell r="J13" t="e">
            <v>#REF!</v>
          </cell>
          <cell r="K13" t="e">
            <v>#REF!</v>
          </cell>
          <cell r="L13" t="e">
            <v>#REF!</v>
          </cell>
          <cell r="M13" t="e">
            <v>#REF!</v>
          </cell>
          <cell r="N13" t="e">
            <v>#REF!</v>
          </cell>
          <cell r="O13" t="e">
            <v>#REF!</v>
          </cell>
          <cell r="P13" t="e">
            <v>#REF!</v>
          </cell>
          <cell r="Q13" t="e">
            <v>#REF!</v>
          </cell>
          <cell r="R13" t="e">
            <v>#REF!</v>
          </cell>
          <cell r="S13" t="e">
            <v>#REF!</v>
          </cell>
          <cell r="T13" t="e">
            <v>#REF!</v>
          </cell>
          <cell r="U13" t="e">
            <v>#REF!</v>
          </cell>
        </row>
        <row r="14">
          <cell r="B14" t="e">
            <v>#REF!</v>
          </cell>
          <cell r="C14" t="e">
            <v>#REF!</v>
          </cell>
          <cell r="F14" t="e">
            <v>#REF!</v>
          </cell>
          <cell r="J14" t="e">
            <v>#REF!</v>
          </cell>
          <cell r="L14" t="e">
            <v>#REF!</v>
          </cell>
          <cell r="M14" t="e">
            <v>#REF!</v>
          </cell>
          <cell r="O14" t="e">
            <v>#REF!</v>
          </cell>
          <cell r="P14" t="e">
            <v>#REF!</v>
          </cell>
          <cell r="Q14" t="e">
            <v>#REF!</v>
          </cell>
          <cell r="S14" t="e">
            <v>#REF!</v>
          </cell>
          <cell r="T14" t="e">
            <v>#REF!</v>
          </cell>
          <cell r="U14" t="e">
            <v>#REF!</v>
          </cell>
        </row>
        <row r="15">
          <cell r="B15" t="e">
            <v>#REF!</v>
          </cell>
          <cell r="C15" t="e">
            <v>#REF!</v>
          </cell>
          <cell r="D15" t="e">
            <v>#REF!</v>
          </cell>
          <cell r="E15" t="e">
            <v>#REF!</v>
          </cell>
          <cell r="F15" t="e">
            <v>#REF!</v>
          </cell>
          <cell r="G15" t="e">
            <v>#REF!</v>
          </cell>
          <cell r="H15" t="e">
            <v>#REF!</v>
          </cell>
          <cell r="I15" t="e">
            <v>#REF!</v>
          </cell>
          <cell r="J15" t="e">
            <v>#REF!</v>
          </cell>
          <cell r="K15" t="e">
            <v>#REF!</v>
          </cell>
          <cell r="L15" t="e">
            <v>#REF!</v>
          </cell>
          <cell r="M15" t="e">
            <v>#REF!</v>
          </cell>
          <cell r="N15" t="e">
            <v>#REF!</v>
          </cell>
          <cell r="O15" t="e">
            <v>#REF!</v>
          </cell>
          <cell r="P15" t="e">
            <v>#REF!</v>
          </cell>
          <cell r="Q15" t="e">
            <v>#REF!</v>
          </cell>
          <cell r="R15" t="e">
            <v>#REF!</v>
          </cell>
          <cell r="S15" t="e">
            <v>#REF!</v>
          </cell>
          <cell r="T15" t="e">
            <v>#REF!</v>
          </cell>
          <cell r="U15" t="e">
            <v>#REF!</v>
          </cell>
        </row>
        <row r="16">
          <cell r="B16" t="e">
            <v>#REF!</v>
          </cell>
          <cell r="C16" t="e">
            <v>#REF!</v>
          </cell>
          <cell r="F16" t="e">
            <v>#REF!</v>
          </cell>
          <cell r="J16" t="e">
            <v>#REF!</v>
          </cell>
          <cell r="L16" t="e">
            <v>#REF!</v>
          </cell>
          <cell r="M16" t="e">
            <v>#REF!</v>
          </cell>
          <cell r="O16" t="e">
            <v>#REF!</v>
          </cell>
          <cell r="P16" t="e">
            <v>#REF!</v>
          </cell>
          <cell r="Q16" t="e">
            <v>#REF!</v>
          </cell>
          <cell r="S16" t="e">
            <v>#REF!</v>
          </cell>
          <cell r="T16" t="e">
            <v>#REF!</v>
          </cell>
          <cell r="U16" t="e">
            <v>#REF!</v>
          </cell>
        </row>
        <row r="18">
          <cell r="C18" t="e">
            <v>#REF!</v>
          </cell>
          <cell r="D18" t="e">
            <v>#REF!</v>
          </cell>
          <cell r="E18" t="e">
            <v>#REF!</v>
          </cell>
          <cell r="F18" t="e">
            <v>#REF!</v>
          </cell>
          <cell r="G18" t="e">
            <v>#REF!</v>
          </cell>
          <cell r="H18" t="e">
            <v>#REF!</v>
          </cell>
          <cell r="I18" t="e">
            <v>#REF!</v>
          </cell>
          <cell r="J18" t="e">
            <v>#REF!</v>
          </cell>
          <cell r="K18" t="e">
            <v>#REF!</v>
          </cell>
          <cell r="L18" t="e">
            <v>#REF!</v>
          </cell>
          <cell r="M18" t="e">
            <v>#REF!</v>
          </cell>
          <cell r="N18" t="e">
            <v>#REF!</v>
          </cell>
          <cell r="O18" t="e">
            <v>#REF!</v>
          </cell>
          <cell r="P18" t="e">
            <v>#REF!</v>
          </cell>
          <cell r="Q18" t="e">
            <v>#REF!</v>
          </cell>
          <cell r="R18" t="e">
            <v>#REF!</v>
          </cell>
          <cell r="S18" t="e">
            <v>#REF!</v>
          </cell>
          <cell r="T18" t="e">
            <v>#REF!</v>
          </cell>
        </row>
        <row r="19">
          <cell r="B19" t="str">
            <v>E_EUITYP</v>
          </cell>
          <cell r="C19" t="e">
            <v>#REF!</v>
          </cell>
          <cell r="D19" t="e">
            <v>#REF!</v>
          </cell>
          <cell r="E19" t="e">
            <v>#REF!</v>
          </cell>
          <cell r="F19" t="e">
            <v>#REF!</v>
          </cell>
          <cell r="G19" t="e">
            <v>#REF!</v>
          </cell>
          <cell r="H19" t="e">
            <v>#REF!</v>
          </cell>
          <cell r="I19" t="e">
            <v>#REF!</v>
          </cell>
          <cell r="J19" t="e">
            <v>#REF!</v>
          </cell>
          <cell r="K19" t="e">
            <v>#REF!</v>
          </cell>
          <cell r="L19" t="e">
            <v>#REF!</v>
          </cell>
          <cell r="M19" t="e">
            <v>#REF!</v>
          </cell>
          <cell r="N19" t="e">
            <v>#REF!</v>
          </cell>
          <cell r="O19" t="e">
            <v>#REF!</v>
          </cell>
          <cell r="P19" t="e">
            <v>#REF!</v>
          </cell>
          <cell r="Q19" t="e">
            <v>#REF!</v>
          </cell>
          <cell r="R19" t="e">
            <v>#REF!</v>
          </cell>
          <cell r="S19" t="e">
            <v>#REF!</v>
          </cell>
          <cell r="T19" t="e">
            <v>#REF!</v>
          </cell>
        </row>
        <row r="20">
          <cell r="B20" t="str">
            <v>E_EUIREG</v>
          </cell>
          <cell r="C20" t="e">
            <v>#REF!</v>
          </cell>
          <cell r="F20" t="e">
            <v>#REF!</v>
          </cell>
          <cell r="J20" t="e">
            <v>#REF!</v>
          </cell>
          <cell r="L20" t="e">
            <v>#REF!</v>
          </cell>
          <cell r="M20" t="e">
            <v>#REF!</v>
          </cell>
          <cell r="O20" t="e">
            <v>#REF!</v>
          </cell>
          <cell r="P20" t="e">
            <v>#REF!</v>
          </cell>
          <cell r="Q20" t="e">
            <v>#REF!</v>
          </cell>
          <cell r="S20" t="e">
            <v>#REF!</v>
          </cell>
          <cell r="T20" t="e">
            <v>#REF!</v>
          </cell>
        </row>
        <row r="22">
          <cell r="B22" t="str">
            <v>ElecHtEUITYPHeat</v>
          </cell>
          <cell r="C22">
            <v>2</v>
          </cell>
          <cell r="D22">
            <v>2</v>
          </cell>
          <cell r="E22">
            <v>2</v>
          </cell>
          <cell r="F22">
            <v>2</v>
          </cell>
          <cell r="G22">
            <v>2.2000000000000002</v>
          </cell>
          <cell r="H22">
            <v>3</v>
          </cell>
          <cell r="I22">
            <v>3</v>
          </cell>
          <cell r="J22">
            <v>3</v>
          </cell>
          <cell r="K22">
            <v>4</v>
          </cell>
          <cell r="L22">
            <v>2</v>
          </cell>
          <cell r="M22">
            <v>5</v>
          </cell>
          <cell r="N22">
            <v>4</v>
          </cell>
          <cell r="O22">
            <v>4</v>
          </cell>
          <cell r="P22">
            <v>4</v>
          </cell>
          <cell r="Q22">
            <v>6</v>
          </cell>
          <cell r="R22">
            <v>5</v>
          </cell>
          <cell r="S22">
            <v>4</v>
          </cell>
          <cell r="T22">
            <v>4</v>
          </cell>
        </row>
        <row r="23">
          <cell r="B23" t="str">
            <v>GasHtEUITYPHeat</v>
          </cell>
          <cell r="C23">
            <v>0.1</v>
          </cell>
          <cell r="D23">
            <v>0.1</v>
          </cell>
          <cell r="E23">
            <v>0.1</v>
          </cell>
          <cell r="F23">
            <v>0.1</v>
          </cell>
          <cell r="G23">
            <v>0.1</v>
          </cell>
          <cell r="H23">
            <v>0.1</v>
          </cell>
          <cell r="I23">
            <v>0.1</v>
          </cell>
          <cell r="J23">
            <v>0.1</v>
          </cell>
          <cell r="K23">
            <v>0.1</v>
          </cell>
          <cell r="L23">
            <v>0.1</v>
          </cell>
          <cell r="M23">
            <v>0.1</v>
          </cell>
          <cell r="N23">
            <v>0.1</v>
          </cell>
          <cell r="O23">
            <v>0.1</v>
          </cell>
          <cell r="P23">
            <v>0.1</v>
          </cell>
          <cell r="Q23">
            <v>0.2</v>
          </cell>
          <cell r="R23">
            <v>0.1</v>
          </cell>
          <cell r="S23">
            <v>0.1</v>
          </cell>
          <cell r="T23">
            <v>0.1</v>
          </cell>
        </row>
        <row r="24">
          <cell r="B24" t="str">
            <v>HtPmpHtEUITYPHeat</v>
          </cell>
          <cell r="C24">
            <v>1</v>
          </cell>
          <cell r="D24">
            <v>1</v>
          </cell>
          <cell r="E24">
            <v>1</v>
          </cell>
          <cell r="F24">
            <v>1</v>
          </cell>
          <cell r="G24">
            <v>1.1000000000000001</v>
          </cell>
          <cell r="H24">
            <v>1.5</v>
          </cell>
          <cell r="I24">
            <v>1.5</v>
          </cell>
          <cell r="J24">
            <v>1.5</v>
          </cell>
          <cell r="K24">
            <v>2</v>
          </cell>
          <cell r="L24">
            <v>1</v>
          </cell>
          <cell r="M24">
            <v>2.5</v>
          </cell>
          <cell r="N24">
            <v>2</v>
          </cell>
          <cell r="O24">
            <v>2</v>
          </cell>
          <cell r="P24">
            <v>2</v>
          </cell>
          <cell r="Q24">
            <v>3</v>
          </cell>
          <cell r="R24">
            <v>2.5</v>
          </cell>
          <cell r="S24">
            <v>2</v>
          </cell>
          <cell r="T24">
            <v>2</v>
          </cell>
        </row>
        <row r="25">
          <cell r="B25" t="str">
            <v>ThermsTYPHeat</v>
          </cell>
          <cell r="C25">
            <v>0.27</v>
          </cell>
          <cell r="D25">
            <v>0.27</v>
          </cell>
          <cell r="E25">
            <v>0.27</v>
          </cell>
          <cell r="F25">
            <v>0.28999999999999998</v>
          </cell>
          <cell r="G25">
            <v>0.28999999999999998</v>
          </cell>
          <cell r="H25">
            <v>0.28999999999999998</v>
          </cell>
          <cell r="I25">
            <v>0.28999999999999998</v>
          </cell>
          <cell r="J25">
            <v>0.28999999999999998</v>
          </cell>
          <cell r="K25">
            <v>0.28999999999999998</v>
          </cell>
          <cell r="L25">
            <v>0.17</v>
          </cell>
          <cell r="M25">
            <v>0.5</v>
          </cell>
          <cell r="N25">
            <v>0.5</v>
          </cell>
          <cell r="O25">
            <v>0.5</v>
          </cell>
          <cell r="P25">
            <v>0.3</v>
          </cell>
          <cell r="Q25">
            <v>0.5</v>
          </cell>
          <cell r="R25">
            <v>0.5</v>
          </cell>
          <cell r="S25">
            <v>0.4</v>
          </cell>
          <cell r="T25">
            <v>0.6</v>
          </cell>
        </row>
        <row r="27">
          <cell r="B27" t="str">
            <v>EUITYPCool</v>
          </cell>
          <cell r="C27">
            <v>2.5</v>
          </cell>
          <cell r="D27">
            <v>1.8</v>
          </cell>
          <cell r="E27">
            <v>1</v>
          </cell>
          <cell r="F27">
            <v>1.2</v>
          </cell>
          <cell r="G27">
            <v>2.5</v>
          </cell>
          <cell r="H27">
            <v>3.5</v>
          </cell>
          <cell r="I27">
            <v>4</v>
          </cell>
          <cell r="J27">
            <v>0.7</v>
          </cell>
          <cell r="K27">
            <v>3</v>
          </cell>
          <cell r="L27">
            <v>0.5</v>
          </cell>
          <cell r="M27">
            <v>4</v>
          </cell>
          <cell r="N27">
            <v>6</v>
          </cell>
          <cell r="O27">
            <v>5</v>
          </cell>
          <cell r="P27">
            <v>2.5</v>
          </cell>
          <cell r="Q27">
            <v>2</v>
          </cell>
          <cell r="R27">
            <v>3</v>
          </cell>
          <cell r="S27">
            <v>2.5</v>
          </cell>
          <cell r="T27">
            <v>2.5</v>
          </cell>
        </row>
        <row r="28">
          <cell r="B28" t="str">
            <v>EUITYPVent</v>
          </cell>
          <cell r="C28" t="e">
            <v>#REF!</v>
          </cell>
          <cell r="D28" t="e">
            <v>#REF!</v>
          </cell>
          <cell r="E28" t="e">
            <v>#REF!</v>
          </cell>
          <cell r="F28" t="e">
            <v>#REF!</v>
          </cell>
          <cell r="G28">
            <v>2</v>
          </cell>
          <cell r="H28">
            <v>2.8</v>
          </cell>
          <cell r="I28">
            <v>2.6</v>
          </cell>
          <cell r="J28">
            <v>2.2999999999999998</v>
          </cell>
          <cell r="K28">
            <v>2</v>
          </cell>
          <cell r="L28">
            <v>0.5</v>
          </cell>
          <cell r="M28">
            <v>3.5</v>
          </cell>
          <cell r="N28">
            <v>4</v>
          </cell>
          <cell r="O28">
            <v>5</v>
          </cell>
          <cell r="P28">
            <v>2.5</v>
          </cell>
          <cell r="Q28">
            <v>7</v>
          </cell>
          <cell r="R28">
            <v>4.7</v>
          </cell>
          <cell r="S28">
            <v>2</v>
          </cell>
          <cell r="T28">
            <v>2</v>
          </cell>
        </row>
        <row r="29">
          <cell r="B29" t="str">
            <v>EUITYPWater</v>
          </cell>
          <cell r="C29">
            <v>0.5</v>
          </cell>
          <cell r="D29">
            <v>0.5</v>
          </cell>
          <cell r="E29">
            <v>0.5</v>
          </cell>
          <cell r="F29">
            <v>0.1</v>
          </cell>
          <cell r="G29">
            <v>0.1</v>
          </cell>
          <cell r="H29">
            <v>0.1</v>
          </cell>
          <cell r="I29">
            <v>0.1</v>
          </cell>
          <cell r="J29">
            <v>0.1</v>
          </cell>
          <cell r="K29">
            <v>1</v>
          </cell>
          <cell r="L29">
            <v>0.1</v>
          </cell>
          <cell r="M29">
            <v>1</v>
          </cell>
          <cell r="N29">
            <v>1</v>
          </cell>
          <cell r="O29">
            <v>1</v>
          </cell>
          <cell r="P29">
            <v>1</v>
          </cell>
          <cell r="Q29">
            <v>0.7</v>
          </cell>
          <cell r="R29">
            <v>0.5</v>
          </cell>
          <cell r="S29">
            <v>0.1</v>
          </cell>
          <cell r="T29">
            <v>0.1</v>
          </cell>
        </row>
        <row r="30">
          <cell r="B30" t="str">
            <v>EUITYPCook</v>
          </cell>
          <cell r="C30">
            <v>0.2</v>
          </cell>
          <cell r="D30">
            <v>0.1</v>
          </cell>
          <cell r="E30">
            <v>0</v>
          </cell>
          <cell r="F30">
            <v>1</v>
          </cell>
          <cell r="G30">
            <v>0.2</v>
          </cell>
          <cell r="H30">
            <v>0</v>
          </cell>
          <cell r="I30">
            <v>0</v>
          </cell>
          <cell r="J30">
            <v>0.5</v>
          </cell>
          <cell r="K30">
            <v>1</v>
          </cell>
          <cell r="L30">
            <v>0</v>
          </cell>
          <cell r="M30">
            <v>4</v>
          </cell>
          <cell r="N30">
            <v>8</v>
          </cell>
          <cell r="O30">
            <v>10</v>
          </cell>
          <cell r="P30">
            <v>1.5</v>
          </cell>
          <cell r="Q30">
            <v>0.7</v>
          </cell>
          <cell r="R30">
            <v>0</v>
          </cell>
          <cell r="S30">
            <v>0.1</v>
          </cell>
          <cell r="T30">
            <v>0.1</v>
          </cell>
        </row>
        <row r="31">
          <cell r="B31" t="str">
            <v>EUITYPRefr</v>
          </cell>
          <cell r="C31">
            <v>0.03</v>
          </cell>
          <cell r="D31">
            <v>0.03</v>
          </cell>
          <cell r="E31">
            <v>0.03</v>
          </cell>
          <cell r="F31">
            <v>15</v>
          </cell>
          <cell r="G31">
            <v>0.2</v>
          </cell>
          <cell r="H31">
            <v>0.03</v>
          </cell>
          <cell r="I31">
            <v>0.03</v>
          </cell>
          <cell r="J31">
            <v>0.5</v>
          </cell>
          <cell r="K31">
            <v>1</v>
          </cell>
          <cell r="L31">
            <v>0.03</v>
          </cell>
          <cell r="M31">
            <v>26</v>
          </cell>
          <cell r="N31">
            <v>36</v>
          </cell>
          <cell r="O31">
            <v>11</v>
          </cell>
          <cell r="P31">
            <v>1.5</v>
          </cell>
          <cell r="Q31">
            <v>1</v>
          </cell>
          <cell r="R31">
            <v>0.5</v>
          </cell>
          <cell r="S31">
            <v>2</v>
          </cell>
          <cell r="T31">
            <v>2</v>
          </cell>
        </row>
        <row r="32">
          <cell r="B32" t="str">
            <v>EUITYPLght</v>
          </cell>
          <cell r="C32" t="e">
            <v>#REF!</v>
          </cell>
          <cell r="D32" t="e">
            <v>#REF!</v>
          </cell>
          <cell r="E32" t="e">
            <v>#REF!</v>
          </cell>
          <cell r="F32" t="e">
            <v>#REF!</v>
          </cell>
          <cell r="G32" t="e">
            <v>#REF!</v>
          </cell>
          <cell r="H32" t="e">
            <v>#REF!</v>
          </cell>
          <cell r="I32" t="e">
            <v>#REF!</v>
          </cell>
          <cell r="J32" t="e">
            <v>#REF!</v>
          </cell>
          <cell r="K32" t="e">
            <v>#REF!</v>
          </cell>
          <cell r="L32" t="e">
            <v>#REF!</v>
          </cell>
          <cell r="M32" t="e">
            <v>#REF!</v>
          </cell>
          <cell r="N32" t="e">
            <v>#REF!</v>
          </cell>
          <cell r="O32" t="e">
            <v>#REF!</v>
          </cell>
          <cell r="P32" t="e">
            <v>#REF!</v>
          </cell>
          <cell r="Q32" t="e">
            <v>#REF!</v>
          </cell>
          <cell r="R32" t="e">
            <v>#REF!</v>
          </cell>
          <cell r="S32" t="e">
            <v>#REF!</v>
          </cell>
          <cell r="T32" t="e">
            <v>#REF!</v>
          </cell>
        </row>
        <row r="33">
          <cell r="B33" t="str">
            <v>EUITYPMisc</v>
          </cell>
          <cell r="C33">
            <v>5</v>
          </cell>
          <cell r="D33">
            <v>5</v>
          </cell>
          <cell r="E33">
            <v>4</v>
          </cell>
          <cell r="F33">
            <v>4</v>
          </cell>
          <cell r="G33">
            <v>2</v>
          </cell>
          <cell r="H33">
            <v>2</v>
          </cell>
          <cell r="I33">
            <v>2</v>
          </cell>
          <cell r="J33">
            <v>1</v>
          </cell>
          <cell r="K33">
            <v>6</v>
          </cell>
          <cell r="L33">
            <v>1.2</v>
          </cell>
          <cell r="M33">
            <v>2</v>
          </cell>
          <cell r="N33">
            <v>3</v>
          </cell>
          <cell r="O33">
            <v>3</v>
          </cell>
          <cell r="P33">
            <v>3.5</v>
          </cell>
          <cell r="Q33">
            <v>6</v>
          </cell>
          <cell r="R33">
            <v>3</v>
          </cell>
          <cell r="S33">
            <v>5</v>
          </cell>
          <cell r="T33">
            <v>5</v>
          </cell>
        </row>
        <row r="35">
          <cell r="B35" t="str">
            <v>ElecHtEUITYPTotal</v>
          </cell>
          <cell r="C35" t="e">
            <v>#REF!</v>
          </cell>
          <cell r="D35" t="e">
            <v>#REF!</v>
          </cell>
          <cell r="E35" t="e">
            <v>#REF!</v>
          </cell>
          <cell r="F35" t="e">
            <v>#REF!</v>
          </cell>
          <cell r="G35" t="e">
            <v>#REF!</v>
          </cell>
          <cell r="H35" t="e">
            <v>#REF!</v>
          </cell>
          <cell r="I35" t="e">
            <v>#REF!</v>
          </cell>
          <cell r="J35" t="e">
            <v>#REF!</v>
          </cell>
          <cell r="K35" t="e">
            <v>#REF!</v>
          </cell>
          <cell r="L35" t="e">
            <v>#REF!</v>
          </cell>
          <cell r="M35" t="e">
            <v>#REF!</v>
          </cell>
          <cell r="N35" t="e">
            <v>#REF!</v>
          </cell>
          <cell r="O35" t="e">
            <v>#REF!</v>
          </cell>
          <cell r="P35" t="e">
            <v>#REF!</v>
          </cell>
          <cell r="Q35" t="e">
            <v>#REF!</v>
          </cell>
          <cell r="R35" t="e">
            <v>#REF!</v>
          </cell>
          <cell r="S35" t="e">
            <v>#REF!</v>
          </cell>
          <cell r="T35" t="e">
            <v>#REF!</v>
          </cell>
        </row>
        <row r="36">
          <cell r="B36" t="str">
            <v>GasHtEUITYPTotal</v>
          </cell>
          <cell r="C36" t="e">
            <v>#REF!</v>
          </cell>
          <cell r="D36" t="e">
            <v>#REF!</v>
          </cell>
          <cell r="E36" t="e">
            <v>#REF!</v>
          </cell>
          <cell r="F36" t="e">
            <v>#REF!</v>
          </cell>
          <cell r="G36" t="e">
            <v>#REF!</v>
          </cell>
          <cell r="H36" t="e">
            <v>#REF!</v>
          </cell>
          <cell r="I36" t="e">
            <v>#REF!</v>
          </cell>
          <cell r="J36" t="e">
            <v>#REF!</v>
          </cell>
          <cell r="K36" t="e">
            <v>#REF!</v>
          </cell>
          <cell r="L36" t="e">
            <v>#REF!</v>
          </cell>
          <cell r="M36" t="e">
            <v>#REF!</v>
          </cell>
          <cell r="N36" t="e">
            <v>#REF!</v>
          </cell>
          <cell r="O36" t="e">
            <v>#REF!</v>
          </cell>
          <cell r="P36" t="e">
            <v>#REF!</v>
          </cell>
          <cell r="Q36" t="e">
            <v>#REF!</v>
          </cell>
          <cell r="R36" t="e">
            <v>#REF!</v>
          </cell>
          <cell r="S36" t="e">
            <v>#REF!</v>
          </cell>
          <cell r="T36" t="e">
            <v>#REF!</v>
          </cell>
        </row>
        <row r="37">
          <cell r="B37" t="str">
            <v>HtPmpHtEUITYPTotal</v>
          </cell>
          <cell r="C37" t="e">
            <v>#REF!</v>
          </cell>
          <cell r="D37" t="e">
            <v>#REF!</v>
          </cell>
          <cell r="E37" t="e">
            <v>#REF!</v>
          </cell>
          <cell r="F37" t="e">
            <v>#REF!</v>
          </cell>
          <cell r="G37" t="e">
            <v>#REF!</v>
          </cell>
          <cell r="H37" t="e">
            <v>#REF!</v>
          </cell>
          <cell r="I37" t="e">
            <v>#REF!</v>
          </cell>
          <cell r="J37" t="e">
            <v>#REF!</v>
          </cell>
          <cell r="K37" t="e">
            <v>#REF!</v>
          </cell>
          <cell r="L37" t="e">
            <v>#REF!</v>
          </cell>
          <cell r="M37" t="e">
            <v>#REF!</v>
          </cell>
          <cell r="N37" t="e">
            <v>#REF!</v>
          </cell>
          <cell r="O37" t="e">
            <v>#REF!</v>
          </cell>
          <cell r="P37" t="e">
            <v>#REF!</v>
          </cell>
          <cell r="Q37" t="e">
            <v>#REF!</v>
          </cell>
          <cell r="R37" t="e">
            <v>#REF!</v>
          </cell>
          <cell r="S37" t="e">
            <v>#REF!</v>
          </cell>
          <cell r="T37" t="e">
            <v>#REF!</v>
          </cell>
        </row>
        <row r="38">
          <cell r="C38" t="e">
            <v>#REF!</v>
          </cell>
          <cell r="D38" t="e">
            <v>#REF!</v>
          </cell>
          <cell r="E38" t="e">
            <v>#REF!</v>
          </cell>
          <cell r="F38" t="e">
            <v>#REF!</v>
          </cell>
          <cell r="G38" t="e">
            <v>#REF!</v>
          </cell>
          <cell r="H38" t="e">
            <v>#REF!</v>
          </cell>
          <cell r="I38" t="e">
            <v>#REF!</v>
          </cell>
          <cell r="J38" t="e">
            <v>#REF!</v>
          </cell>
          <cell r="K38" t="e">
            <v>#REF!</v>
          </cell>
          <cell r="L38" t="e">
            <v>#REF!</v>
          </cell>
          <cell r="M38" t="e">
            <v>#REF!</v>
          </cell>
          <cell r="N38" t="e">
            <v>#REF!</v>
          </cell>
          <cell r="O38" t="e">
            <v>#REF!</v>
          </cell>
          <cell r="P38" t="e">
            <v>#REF!</v>
          </cell>
          <cell r="Q38" t="e">
            <v>#REF!</v>
          </cell>
          <cell r="R38" t="e">
            <v>#REF!</v>
          </cell>
          <cell r="S38" t="e">
            <v>#REF!</v>
          </cell>
          <cell r="T38" t="e">
            <v>#REF!</v>
          </cell>
        </row>
        <row r="39">
          <cell r="B39" t="str">
            <v>EUITYP Space Heat Weigheted Elec EUI by Type</v>
          </cell>
          <cell r="C39" t="e">
            <v>#REF!</v>
          </cell>
          <cell r="D39" t="e">
            <v>#REF!</v>
          </cell>
          <cell r="E39" t="e">
            <v>#REF!</v>
          </cell>
          <cell r="F39" t="e">
            <v>#REF!</v>
          </cell>
          <cell r="G39" t="e">
            <v>#REF!</v>
          </cell>
          <cell r="H39" t="e">
            <v>#REF!</v>
          </cell>
          <cell r="I39" t="e">
            <v>#REF!</v>
          </cell>
          <cell r="J39" t="e">
            <v>#REF!</v>
          </cell>
          <cell r="K39" t="e">
            <v>#REF!</v>
          </cell>
          <cell r="L39" t="e">
            <v>#REF!</v>
          </cell>
          <cell r="M39" t="e">
            <v>#REF!</v>
          </cell>
          <cell r="N39" t="e">
            <v>#REF!</v>
          </cell>
          <cell r="O39" t="e">
            <v>#REF!</v>
          </cell>
          <cell r="P39" t="e">
            <v>#REF!</v>
          </cell>
          <cell r="Q39" t="e">
            <v>#REF!</v>
          </cell>
          <cell r="R39" t="e">
            <v>#REF!</v>
          </cell>
          <cell r="S39" t="e">
            <v>#REF!</v>
          </cell>
          <cell r="T39" t="e">
            <v>#REF!</v>
          </cell>
        </row>
        <row r="41">
          <cell r="B41" t="str">
            <v>LPD</v>
          </cell>
          <cell r="C41">
            <v>1.1000000000000001</v>
          </cell>
          <cell r="D41">
            <v>1.3</v>
          </cell>
          <cell r="E41">
            <v>1.6</v>
          </cell>
          <cell r="F41">
            <v>1.5</v>
          </cell>
          <cell r="G41">
            <v>1.5</v>
          </cell>
          <cell r="H41">
            <v>2</v>
          </cell>
          <cell r="I41">
            <v>1.5</v>
          </cell>
          <cell r="J41">
            <v>1.1000000000000001</v>
          </cell>
          <cell r="K41">
            <v>1.2</v>
          </cell>
          <cell r="L41">
            <v>0.9</v>
          </cell>
          <cell r="M41">
            <v>1.6</v>
          </cell>
          <cell r="N41">
            <v>1.4</v>
          </cell>
          <cell r="O41">
            <v>1.3</v>
          </cell>
          <cell r="P41">
            <v>1.4</v>
          </cell>
          <cell r="Q41">
            <v>1.2</v>
          </cell>
          <cell r="R41">
            <v>1.3</v>
          </cell>
          <cell r="S41">
            <v>1</v>
          </cell>
          <cell r="T41">
            <v>1</v>
          </cell>
        </row>
        <row r="42">
          <cell r="B42" t="str">
            <v>HOURSLght</v>
          </cell>
          <cell r="C42" t="e">
            <v>#REF!</v>
          </cell>
          <cell r="D42" t="e">
            <v>#REF!</v>
          </cell>
          <cell r="E42" t="e">
            <v>#REF!</v>
          </cell>
          <cell r="F42" t="e">
            <v>#REF!</v>
          </cell>
          <cell r="G42" t="e">
            <v>#REF!</v>
          </cell>
          <cell r="H42" t="e">
            <v>#REF!</v>
          </cell>
          <cell r="I42" t="e">
            <v>#REF!</v>
          </cell>
          <cell r="J42" t="e">
            <v>#REF!</v>
          </cell>
          <cell r="K42" t="e">
            <v>#REF!</v>
          </cell>
          <cell r="L42" t="e">
            <v>#REF!</v>
          </cell>
          <cell r="M42" t="e">
            <v>#REF!</v>
          </cell>
          <cell r="N42" t="e">
            <v>#REF!</v>
          </cell>
          <cell r="O42" t="e">
            <v>#REF!</v>
          </cell>
          <cell r="P42" t="e">
            <v>#REF!</v>
          </cell>
          <cell r="Q42" t="e">
            <v>#REF!</v>
          </cell>
          <cell r="R42" t="e">
            <v>#REF!</v>
          </cell>
          <cell r="S42" t="e">
            <v>#REF!</v>
          </cell>
          <cell r="T42" t="e">
            <v>#REF!</v>
          </cell>
        </row>
        <row r="43">
          <cell r="B43" t="str">
            <v>LPDAdjust</v>
          </cell>
          <cell r="C43" t="e">
            <v>#REF!</v>
          </cell>
          <cell r="D43" t="e">
            <v>#REF!</v>
          </cell>
          <cell r="E43" t="e">
            <v>#REF!</v>
          </cell>
          <cell r="F43" t="e">
            <v>#REF!</v>
          </cell>
          <cell r="G43" t="e">
            <v>#REF!</v>
          </cell>
          <cell r="H43" t="e">
            <v>#REF!</v>
          </cell>
          <cell r="I43" t="e">
            <v>#REF!</v>
          </cell>
          <cell r="J43" t="e">
            <v>#REF!</v>
          </cell>
          <cell r="K43" t="e">
            <v>#REF!</v>
          </cell>
          <cell r="L43" t="e">
            <v>#REF!</v>
          </cell>
          <cell r="M43" t="e">
            <v>#REF!</v>
          </cell>
          <cell r="N43" t="e">
            <v>#REF!</v>
          </cell>
          <cell r="O43" t="e">
            <v>#REF!</v>
          </cell>
          <cell r="P43" t="e">
            <v>#REF!</v>
          </cell>
          <cell r="Q43" t="e">
            <v>#REF!</v>
          </cell>
          <cell r="R43" t="e">
            <v>#REF!</v>
          </cell>
          <cell r="S43" t="e">
            <v>#REF!</v>
          </cell>
          <cell r="T43" t="e">
            <v>#REF!</v>
          </cell>
        </row>
        <row r="44">
          <cell r="B44" t="str">
            <v>KWHLght</v>
          </cell>
          <cell r="C44" t="e">
            <v>#REF!</v>
          </cell>
          <cell r="D44" t="e">
            <v>#REF!</v>
          </cell>
          <cell r="E44" t="e">
            <v>#REF!</v>
          </cell>
          <cell r="F44" t="e">
            <v>#REF!</v>
          </cell>
          <cell r="G44" t="e">
            <v>#REF!</v>
          </cell>
          <cell r="H44" t="e">
            <v>#REF!</v>
          </cell>
          <cell r="I44" t="e">
            <v>#REF!</v>
          </cell>
          <cell r="J44" t="e">
            <v>#REF!</v>
          </cell>
          <cell r="K44" t="e">
            <v>#REF!</v>
          </cell>
          <cell r="L44" t="e">
            <v>#REF!</v>
          </cell>
          <cell r="M44" t="e">
            <v>#REF!</v>
          </cell>
          <cell r="N44" t="e">
            <v>#REF!</v>
          </cell>
          <cell r="O44" t="e">
            <v>#REF!</v>
          </cell>
          <cell r="P44" t="e">
            <v>#REF!</v>
          </cell>
          <cell r="Q44" t="e">
            <v>#REF!</v>
          </cell>
          <cell r="R44" t="e">
            <v>#REF!</v>
          </cell>
          <cell r="S44" t="e">
            <v>#REF!</v>
          </cell>
          <cell r="T44" t="e">
            <v>#REF!</v>
          </cell>
        </row>
        <row r="46">
          <cell r="B46" t="str">
            <v>VPD</v>
          </cell>
          <cell r="C46">
            <v>0.6</v>
          </cell>
          <cell r="D46">
            <v>0.6</v>
          </cell>
          <cell r="E46">
            <v>0.6</v>
          </cell>
          <cell r="F46">
            <v>0.6</v>
          </cell>
          <cell r="G46">
            <v>0.6</v>
          </cell>
          <cell r="H46">
            <v>0.6</v>
          </cell>
          <cell r="I46">
            <v>0.6</v>
          </cell>
          <cell r="J46">
            <v>0.8</v>
          </cell>
          <cell r="K46">
            <v>0.6</v>
          </cell>
          <cell r="L46">
            <v>0.6</v>
          </cell>
          <cell r="M46">
            <v>1.8</v>
          </cell>
          <cell r="N46">
            <v>1.6</v>
          </cell>
          <cell r="O46">
            <v>2.6</v>
          </cell>
          <cell r="P46">
            <v>1.3</v>
          </cell>
          <cell r="Q46">
            <v>1.3</v>
          </cell>
          <cell r="R46">
            <v>1.3</v>
          </cell>
          <cell r="S46">
            <v>1.3</v>
          </cell>
          <cell r="T46">
            <v>1.3</v>
          </cell>
        </row>
        <row r="47">
          <cell r="B47" t="str">
            <v>KWHVent</v>
          </cell>
          <cell r="C47" t="e">
            <v>#REF!</v>
          </cell>
          <cell r="D47" t="e">
            <v>#REF!</v>
          </cell>
          <cell r="E47" t="e">
            <v>#REF!</v>
          </cell>
          <cell r="F47" t="e">
            <v>#REF!</v>
          </cell>
          <cell r="G47" t="e">
            <v>#REF!</v>
          </cell>
          <cell r="H47" t="e">
            <v>#REF!</v>
          </cell>
          <cell r="I47" t="e">
            <v>#REF!</v>
          </cell>
          <cell r="J47" t="e">
            <v>#REF!</v>
          </cell>
          <cell r="K47" t="e">
            <v>#REF!</v>
          </cell>
          <cell r="L47" t="e">
            <v>#REF!</v>
          </cell>
          <cell r="M47" t="e">
            <v>#REF!</v>
          </cell>
          <cell r="N47" t="e">
            <v>#REF!</v>
          </cell>
          <cell r="O47" t="e">
            <v>#REF!</v>
          </cell>
          <cell r="P47" t="e">
            <v>#REF!</v>
          </cell>
          <cell r="Q47" t="e">
            <v>#REF!</v>
          </cell>
          <cell r="R47" t="e">
            <v>#REF!</v>
          </cell>
          <cell r="S47" t="e">
            <v>#REF!</v>
          </cell>
          <cell r="T47" t="e">
            <v>#REF!</v>
          </cell>
        </row>
        <row r="49">
          <cell r="B49" t="str">
            <v>HVACElecHt</v>
          </cell>
          <cell r="C49" t="e">
            <v>#REF!</v>
          </cell>
          <cell r="D49" t="e">
            <v>#REF!</v>
          </cell>
          <cell r="E49" t="e">
            <v>#REF!</v>
          </cell>
          <cell r="F49" t="e">
            <v>#REF!</v>
          </cell>
          <cell r="G49">
            <v>6.7</v>
          </cell>
          <cell r="H49">
            <v>9.3000000000000007</v>
          </cell>
          <cell r="I49">
            <v>9.6</v>
          </cell>
          <cell r="J49">
            <v>6</v>
          </cell>
          <cell r="K49">
            <v>9</v>
          </cell>
          <cell r="L49">
            <v>3</v>
          </cell>
          <cell r="M49">
            <v>12.5</v>
          </cell>
          <cell r="N49">
            <v>14</v>
          </cell>
          <cell r="O49">
            <v>14</v>
          </cell>
          <cell r="P49">
            <v>9</v>
          </cell>
          <cell r="Q49">
            <v>15</v>
          </cell>
          <cell r="R49">
            <v>12.7</v>
          </cell>
          <cell r="S49">
            <v>8.5</v>
          </cell>
          <cell r="T49">
            <v>8.5</v>
          </cell>
        </row>
        <row r="50">
          <cell r="B50" t="str">
            <v>HVACGasHt</v>
          </cell>
          <cell r="C50" t="e">
            <v>#REF!</v>
          </cell>
          <cell r="D50" t="e">
            <v>#REF!</v>
          </cell>
          <cell r="E50" t="e">
            <v>#REF!</v>
          </cell>
          <cell r="F50" t="e">
            <v>#REF!</v>
          </cell>
          <cell r="G50">
            <v>4.5999999999999996</v>
          </cell>
          <cell r="H50">
            <v>6.4</v>
          </cell>
          <cell r="I50">
            <v>6.6999999999999993</v>
          </cell>
          <cell r="J50">
            <v>3.0999999999999996</v>
          </cell>
          <cell r="K50">
            <v>5.0999999999999996</v>
          </cell>
          <cell r="L50">
            <v>1.1000000000000001</v>
          </cell>
          <cell r="M50">
            <v>7.6</v>
          </cell>
          <cell r="N50">
            <v>10.1</v>
          </cell>
          <cell r="O50">
            <v>10.1</v>
          </cell>
          <cell r="P50">
            <v>5.0999999999999996</v>
          </cell>
          <cell r="Q50">
            <v>9.1999999999999993</v>
          </cell>
          <cell r="R50">
            <v>7.8000000000000007</v>
          </cell>
          <cell r="S50">
            <v>4.5999999999999996</v>
          </cell>
          <cell r="T50">
            <v>4.5999999999999996</v>
          </cell>
        </row>
        <row r="51">
          <cell r="B51" t="str">
            <v>HVACHtPmpHt</v>
          </cell>
          <cell r="C51" t="e">
            <v>#REF!</v>
          </cell>
          <cell r="D51" t="e">
            <v>#REF!</v>
          </cell>
          <cell r="E51" t="e">
            <v>#REF!</v>
          </cell>
          <cell r="F51" t="e">
            <v>#REF!</v>
          </cell>
          <cell r="G51">
            <v>5.6</v>
          </cell>
          <cell r="H51">
            <v>7.8</v>
          </cell>
          <cell r="I51">
            <v>8.1</v>
          </cell>
          <cell r="J51">
            <v>4.5</v>
          </cell>
          <cell r="K51">
            <v>7</v>
          </cell>
          <cell r="L51">
            <v>2</v>
          </cell>
          <cell r="M51">
            <v>10</v>
          </cell>
          <cell r="N51">
            <v>12</v>
          </cell>
          <cell r="O51">
            <v>12</v>
          </cell>
          <cell r="P51">
            <v>7</v>
          </cell>
          <cell r="Q51">
            <v>12</v>
          </cell>
          <cell r="R51">
            <v>10.199999999999999</v>
          </cell>
          <cell r="S51">
            <v>6.5</v>
          </cell>
          <cell r="T51">
            <v>6.5</v>
          </cell>
        </row>
        <row r="52">
          <cell r="B52" t="str">
            <v>Elec HVAC EUI All Fuel Weighted Btype</v>
          </cell>
          <cell r="C52" t="e">
            <v>#REF!</v>
          </cell>
          <cell r="D52" t="e">
            <v>#REF!</v>
          </cell>
          <cell r="E52" t="e">
            <v>#REF!</v>
          </cell>
          <cell r="F52" t="e">
            <v>#REF!</v>
          </cell>
          <cell r="G52" t="e">
            <v>#REF!</v>
          </cell>
          <cell r="H52" t="e">
            <v>#REF!</v>
          </cell>
          <cell r="I52" t="e">
            <v>#REF!</v>
          </cell>
          <cell r="J52" t="e">
            <v>#REF!</v>
          </cell>
          <cell r="K52" t="e">
            <v>#REF!</v>
          </cell>
          <cell r="L52" t="e">
            <v>#REF!</v>
          </cell>
          <cell r="M52" t="e">
            <v>#REF!</v>
          </cell>
          <cell r="N52" t="e">
            <v>#REF!</v>
          </cell>
          <cell r="O52" t="e">
            <v>#REF!</v>
          </cell>
          <cell r="P52" t="e">
            <v>#REF!</v>
          </cell>
          <cell r="Q52" t="e">
            <v>#REF!</v>
          </cell>
          <cell r="R52" t="e">
            <v>#REF!</v>
          </cell>
          <cell r="S52" t="e">
            <v>#REF!</v>
          </cell>
          <cell r="T52" t="e">
            <v>#REF!</v>
          </cell>
        </row>
        <row r="53">
          <cell r="B53" t="str">
            <v>Elec HVAC EUI All Fuel Weighted Act</v>
          </cell>
          <cell r="C53" t="e">
            <v>#REF!</v>
          </cell>
          <cell r="F53" t="e">
            <v>#REF!</v>
          </cell>
          <cell r="J53" t="e">
            <v>#REF!</v>
          </cell>
          <cell r="M53" t="e">
            <v>#REF!</v>
          </cell>
        </row>
        <row r="64">
          <cell r="B64" t="str">
            <v>CBSA2001 e-EUI Raw - GasHt</v>
          </cell>
          <cell r="C64">
            <v>16</v>
          </cell>
          <cell r="D64">
            <v>15</v>
          </cell>
          <cell r="E64">
            <v>13</v>
          </cell>
          <cell r="F64">
            <v>29</v>
          </cell>
          <cell r="G64">
            <v>11</v>
          </cell>
          <cell r="H64">
            <v>16</v>
          </cell>
          <cell r="I64">
            <v>15</v>
          </cell>
          <cell r="J64">
            <v>6.2</v>
          </cell>
          <cell r="K64">
            <v>34</v>
          </cell>
          <cell r="L64">
            <v>12.6</v>
          </cell>
          <cell r="M64">
            <v>52</v>
          </cell>
          <cell r="O64">
            <v>40</v>
          </cell>
          <cell r="P64">
            <v>17</v>
          </cell>
          <cell r="Q64" t="str">
            <v>Q</v>
          </cell>
          <cell r="T64">
            <v>16</v>
          </cell>
        </row>
        <row r="65">
          <cell r="B65" t="str">
            <v>CBSA2001 e-EUI Corrected - GasHt</v>
          </cell>
          <cell r="F65">
            <v>35</v>
          </cell>
          <cell r="L65">
            <v>6.8</v>
          </cell>
          <cell r="Q65" t="str">
            <v>Q</v>
          </cell>
        </row>
        <row r="66">
          <cell r="B66" t="str">
            <v>CBSA2001 e-EUI Raw - GasHt - %ACT</v>
          </cell>
          <cell r="C66">
            <v>15</v>
          </cell>
          <cell r="F66">
            <v>18.5</v>
          </cell>
          <cell r="Q66" t="str">
            <v>Q</v>
          </cell>
        </row>
        <row r="67">
          <cell r="B67" t="str">
            <v>CBSA2001 g-EUI Raw - Gas Ht (kBtu/sf)</v>
          </cell>
          <cell r="J67">
            <v>29</v>
          </cell>
          <cell r="L67">
            <v>17</v>
          </cell>
          <cell r="M67">
            <v>73</v>
          </cell>
          <cell r="O67">
            <v>281</v>
          </cell>
          <cell r="P67">
            <v>120</v>
          </cell>
          <cell r="Q67" t="str">
            <v>Q</v>
          </cell>
          <cell r="T67">
            <v>50</v>
          </cell>
        </row>
        <row r="68">
          <cell r="C68">
            <v>27</v>
          </cell>
          <cell r="F68">
            <v>29</v>
          </cell>
        </row>
        <row r="70">
          <cell r="B70" t="str">
            <v>CBSA2001 e-EUI Raw - ElecHt</v>
          </cell>
          <cell r="C70">
            <v>20</v>
          </cell>
          <cell r="D70">
            <v>23</v>
          </cell>
          <cell r="E70">
            <v>15</v>
          </cell>
          <cell r="F70" t="str">
            <v>Q</v>
          </cell>
          <cell r="G70">
            <v>10</v>
          </cell>
          <cell r="H70">
            <v>28</v>
          </cell>
          <cell r="I70">
            <v>22</v>
          </cell>
          <cell r="J70">
            <v>17</v>
          </cell>
          <cell r="K70" t="str">
            <v>Q</v>
          </cell>
          <cell r="L70">
            <v>6.6</v>
          </cell>
          <cell r="M70">
            <v>38</v>
          </cell>
          <cell r="N70">
            <v>71</v>
          </cell>
          <cell r="O70">
            <v>45</v>
          </cell>
          <cell r="P70">
            <v>20</v>
          </cell>
          <cell r="Q70" t="str">
            <v>Q</v>
          </cell>
          <cell r="T70">
            <v>13</v>
          </cell>
        </row>
        <row r="71">
          <cell r="B71" t="str">
            <v>CBSA2001 e-EUI Corrected - ElectHt</v>
          </cell>
          <cell r="G71">
            <v>12</v>
          </cell>
          <cell r="H71">
            <v>30</v>
          </cell>
          <cell r="I71">
            <v>22</v>
          </cell>
          <cell r="Q71" t="str">
            <v>Q</v>
          </cell>
        </row>
        <row r="72">
          <cell r="B72" t="str">
            <v>CBSA2001 e-EUI Raw - ElecHt - %ACT</v>
          </cell>
          <cell r="C72">
            <v>19</v>
          </cell>
          <cell r="F72">
            <v>17</v>
          </cell>
          <cell r="Q72" t="str">
            <v>Q</v>
          </cell>
        </row>
        <row r="74">
          <cell r="B74" t="str">
            <v>CBECS1999 - West - AllHt - Mean</v>
          </cell>
          <cell r="C74">
            <v>17.600000000000001</v>
          </cell>
          <cell r="F74">
            <v>17.899999999999999</v>
          </cell>
          <cell r="J74">
            <v>8.1999999999999993</v>
          </cell>
          <cell r="L74">
            <v>5.4</v>
          </cell>
          <cell r="M74" t="str">
            <v>Q</v>
          </cell>
          <cell r="O74" t="str">
            <v>Q</v>
          </cell>
          <cell r="P74">
            <v>10.9</v>
          </cell>
          <cell r="Q74">
            <v>25.6</v>
          </cell>
          <cell r="R74">
            <v>15.9</v>
          </cell>
          <cell r="T74" t="str">
            <v>Q</v>
          </cell>
        </row>
        <row r="75">
          <cell r="B75" t="str">
            <v>CBECS1999 - West - AllHt - 95%CI</v>
          </cell>
        </row>
        <row r="76">
          <cell r="B76" t="str">
            <v>CBECS1999 - US - AllHt - Mean</v>
          </cell>
          <cell r="C76">
            <v>18.7</v>
          </cell>
          <cell r="F76">
            <v>14.7</v>
          </cell>
          <cell r="J76">
            <v>8.6999999999999993</v>
          </cell>
          <cell r="L76">
            <v>6.5</v>
          </cell>
          <cell r="M76">
            <v>49</v>
          </cell>
          <cell r="O76">
            <v>34</v>
          </cell>
          <cell r="P76">
            <v>12.7</v>
          </cell>
          <cell r="Q76">
            <v>27</v>
          </cell>
          <cell r="R76">
            <v>16.7</v>
          </cell>
          <cell r="T76">
            <v>24.4</v>
          </cell>
          <cell r="U76">
            <v>2.7</v>
          </cell>
        </row>
        <row r="77">
          <cell r="B77" t="str">
            <v>CBECS1999 - US - AllHt - 95%CI</v>
          </cell>
          <cell r="C77" t="str">
            <v>17 - 21</v>
          </cell>
          <cell r="F77" t="str">
            <v>12 - 19</v>
          </cell>
          <cell r="J77" t="str">
            <v>7.8 - 9.6</v>
          </cell>
          <cell r="L77" t="str">
            <v>5.3 - 7.7</v>
          </cell>
          <cell r="M77" t="str">
            <v>37 - 60</v>
          </cell>
          <cell r="O77" t="str">
            <v>25 - 43</v>
          </cell>
          <cell r="P77" t="str">
            <v xml:space="preserve"> 11 - 14</v>
          </cell>
          <cell r="Q77" t="str">
            <v>25 - 29</v>
          </cell>
          <cell r="R77" t="str">
            <v>14 - 19</v>
          </cell>
          <cell r="T77" t="str">
            <v>18 - 31</v>
          </cell>
          <cell r="U77" t="str">
            <v>1 - 4.4</v>
          </cell>
        </row>
        <row r="79">
          <cell r="B79" t="str">
            <v>CBECS2003 Mean US in kWh/sf</v>
          </cell>
          <cell r="C79">
            <v>17.3</v>
          </cell>
          <cell r="F79">
            <v>19.2</v>
          </cell>
          <cell r="J79">
            <v>11</v>
          </cell>
          <cell r="L79">
            <v>7.6</v>
          </cell>
          <cell r="M79">
            <v>49.4</v>
          </cell>
          <cell r="O79">
            <v>38.4</v>
          </cell>
          <cell r="P79">
            <v>13.5</v>
          </cell>
          <cell r="Q79">
            <v>27.5</v>
          </cell>
          <cell r="R79">
            <v>16.100000000000001</v>
          </cell>
          <cell r="S79">
            <v>12.5</v>
          </cell>
          <cell r="T79">
            <v>22.5</v>
          </cell>
        </row>
        <row r="80">
          <cell r="B80" t="str">
            <v>CBECS2003 Mean US in therms/sf</v>
          </cell>
          <cell r="C80">
            <v>0.28100000000000003</v>
          </cell>
          <cell r="F80">
            <v>0.33500000000000002</v>
          </cell>
          <cell r="J80">
            <v>0.38100000000000001</v>
          </cell>
          <cell r="L80">
            <v>0.24099999999999999</v>
          </cell>
          <cell r="M80">
            <v>0.51700000000000002</v>
          </cell>
          <cell r="O80">
            <v>1.45</v>
          </cell>
          <cell r="P80">
            <v>0.504</v>
          </cell>
          <cell r="Q80">
            <v>1.1299999999999999</v>
          </cell>
          <cell r="R80">
            <v>0.51800000000000002</v>
          </cell>
          <cell r="S80">
            <v>0.375</v>
          </cell>
          <cell r="T80">
            <v>0.69699999999999995</v>
          </cell>
        </row>
        <row r="83">
          <cell r="B83" t="str">
            <v>CBSA 2002-2004 New Bldg Elec in kWh/sf</v>
          </cell>
          <cell r="C83">
            <v>17.8</v>
          </cell>
          <cell r="F83">
            <v>21.6</v>
          </cell>
          <cell r="J83">
            <v>9.6</v>
          </cell>
          <cell r="K83">
            <v>12.7</v>
          </cell>
          <cell r="L83">
            <v>15.1</v>
          </cell>
          <cell r="M83">
            <v>46.6</v>
          </cell>
          <cell r="O83">
            <v>86.2</v>
          </cell>
          <cell r="P83">
            <v>10.6</v>
          </cell>
          <cell r="Q83">
            <v>25.3</v>
          </cell>
          <cell r="R83">
            <v>14.3</v>
          </cell>
          <cell r="S83">
            <v>13.3</v>
          </cell>
          <cell r="T83">
            <v>18.3</v>
          </cell>
        </row>
        <row r="84">
          <cell r="B84" t="str">
            <v>CBSA 2002-2004 New Bldg Gas in therms/sf</v>
          </cell>
          <cell r="C84">
            <v>0.11</v>
          </cell>
          <cell r="F84">
            <v>0.21</v>
          </cell>
          <cell r="J84">
            <v>0.3</v>
          </cell>
          <cell r="K84">
            <v>0.18</v>
          </cell>
          <cell r="L84">
            <v>0.18</v>
          </cell>
          <cell r="M84">
            <v>0.61</v>
          </cell>
          <cell r="O84">
            <v>1.57</v>
          </cell>
          <cell r="P84">
            <v>0.23</v>
          </cell>
          <cell r="Q84">
            <v>1.07</v>
          </cell>
          <cell r="R84">
            <v>0.69</v>
          </cell>
          <cell r="S84">
            <v>0.37</v>
          </cell>
          <cell r="T84">
            <v>0.22</v>
          </cell>
        </row>
        <row r="85">
          <cell r="B85" t="str">
            <v>CBSA 2002-2004 New Bldg All Fuel kBtu/sf</v>
          </cell>
          <cell r="C85">
            <v>71.7</v>
          </cell>
          <cell r="F85">
            <v>95.5</v>
          </cell>
          <cell r="J85">
            <v>61.4</v>
          </cell>
          <cell r="K85">
            <v>62.2</v>
          </cell>
          <cell r="L85">
            <v>70.5</v>
          </cell>
          <cell r="M85">
            <v>219.8</v>
          </cell>
          <cell r="O85">
            <v>451</v>
          </cell>
          <cell r="P85">
            <v>64</v>
          </cell>
          <cell r="Q85">
            <v>193.5</v>
          </cell>
          <cell r="R85">
            <v>111.8</v>
          </cell>
          <cell r="S85">
            <v>83.1</v>
          </cell>
          <cell r="T85">
            <v>102.5</v>
          </cell>
        </row>
        <row r="86">
          <cell r="B86" t="str">
            <v>CBSA 2002-2004 New Bldg Elec in kBtu/sf</v>
          </cell>
          <cell r="C86">
            <v>60.733600000000003</v>
          </cell>
          <cell r="F86">
            <v>73.699200000000005</v>
          </cell>
        </row>
        <row r="87">
          <cell r="B87" t="str">
            <v>CBSA 2002-2004 New Bldg Gas in kBtu/sf</v>
          </cell>
          <cell r="C87">
            <v>11</v>
          </cell>
          <cell r="F87">
            <v>21</v>
          </cell>
        </row>
        <row r="90">
          <cell r="C90" t="str">
            <v>Electricity Energy Intensity (kWh/square foot)</v>
          </cell>
        </row>
        <row r="91">
          <cell r="B91" t="str">
            <v>CBECS2003</v>
          </cell>
          <cell r="C91" t="str">
            <v xml:space="preserve">Total  </v>
          </cell>
          <cell r="D91" t="str">
            <v>Space Heat-
ing</v>
          </cell>
          <cell r="E91" t="str">
            <v>Cool-
ing</v>
          </cell>
          <cell r="F91" t="str">
            <v>Venti-
lation</v>
          </cell>
          <cell r="G91" t="str">
            <v>Water Heat-
ing</v>
          </cell>
          <cell r="H91" t="str">
            <v>Light-
ing</v>
          </cell>
          <cell r="I91" t="str">
            <v>Cook-
ing</v>
          </cell>
          <cell r="J91" t="str">
            <v>Refrig-
eration</v>
          </cell>
          <cell r="K91" t="str">
            <v>Office Equip-
ment</v>
          </cell>
          <cell r="L91" t="str">
            <v>Com-
puters</v>
          </cell>
          <cell r="M91" t="str">
            <v>Other</v>
          </cell>
          <cell r="O91" t="str">
            <v>Sum EQ, COMP, OTH</v>
          </cell>
          <cell r="P91" t="str">
            <v>HVAC EUI</v>
          </cell>
        </row>
        <row r="92">
          <cell r="B92" t="str">
            <v>Principal Building Activity</v>
          </cell>
        </row>
        <row r="93">
          <cell r="B93" t="str">
            <v>Education ....................</v>
          </cell>
          <cell r="C93">
            <v>11</v>
          </cell>
          <cell r="D93">
            <v>0.5</v>
          </cell>
          <cell r="E93">
            <v>2.2000000000000002</v>
          </cell>
          <cell r="F93">
            <v>2.5</v>
          </cell>
          <cell r="G93">
            <v>0.3</v>
          </cell>
          <cell r="H93">
            <v>3.4</v>
          </cell>
          <cell r="I93" t="str">
            <v>(*)</v>
          </cell>
          <cell r="J93">
            <v>0.5</v>
          </cell>
          <cell r="K93">
            <v>0.1</v>
          </cell>
          <cell r="L93">
            <v>1</v>
          </cell>
          <cell r="M93">
            <v>0.6</v>
          </cell>
          <cell r="O93">
            <v>1.7000000000000002</v>
          </cell>
          <cell r="P93">
            <v>5.2</v>
          </cell>
        </row>
        <row r="94">
          <cell r="B94" t="str">
            <v>Food Sales ...................</v>
          </cell>
          <cell r="C94">
            <v>49.4</v>
          </cell>
          <cell r="D94">
            <v>1.5</v>
          </cell>
          <cell r="E94">
            <v>2.9</v>
          </cell>
          <cell r="F94">
            <v>1.8</v>
          </cell>
          <cell r="G94" t="str">
            <v>Q</v>
          </cell>
          <cell r="H94">
            <v>10.9</v>
          </cell>
          <cell r="I94">
            <v>0.6</v>
          </cell>
          <cell r="J94">
            <v>28.2</v>
          </cell>
          <cell r="K94">
            <v>0.5</v>
          </cell>
          <cell r="L94">
            <v>0.4</v>
          </cell>
          <cell r="M94">
            <v>2.4</v>
          </cell>
          <cell r="O94">
            <v>3.3</v>
          </cell>
          <cell r="P94">
            <v>6.2</v>
          </cell>
        </row>
        <row r="95">
          <cell r="B95" t="str">
            <v>Food Service .................</v>
          </cell>
          <cell r="C95">
            <v>38.4</v>
          </cell>
          <cell r="D95">
            <v>1.8</v>
          </cell>
          <cell r="E95">
            <v>5</v>
          </cell>
          <cell r="F95">
            <v>4.3</v>
          </cell>
          <cell r="G95">
            <v>1.8</v>
          </cell>
          <cell r="H95">
            <v>7.5</v>
          </cell>
          <cell r="I95">
            <v>2.4</v>
          </cell>
          <cell r="J95">
            <v>12.3</v>
          </cell>
          <cell r="K95">
            <v>0.3</v>
          </cell>
          <cell r="L95">
            <v>0.3</v>
          </cell>
          <cell r="M95">
            <v>2.6</v>
          </cell>
          <cell r="O95">
            <v>3.2</v>
          </cell>
          <cell r="P95">
            <v>11.1</v>
          </cell>
        </row>
        <row r="96">
          <cell r="B96" t="str">
            <v>Health Care ..................</v>
          </cell>
          <cell r="C96">
            <v>22.9</v>
          </cell>
          <cell r="D96">
            <v>0.5</v>
          </cell>
          <cell r="E96">
            <v>3.1</v>
          </cell>
          <cell r="F96">
            <v>3.9</v>
          </cell>
          <cell r="G96">
            <v>0.2</v>
          </cell>
          <cell r="H96">
            <v>9.6999999999999993</v>
          </cell>
          <cell r="I96">
            <v>0.1</v>
          </cell>
          <cell r="J96">
            <v>0.8</v>
          </cell>
          <cell r="K96">
            <v>0.3</v>
          </cell>
          <cell r="L96">
            <v>0.9</v>
          </cell>
          <cell r="M96">
            <v>3.3</v>
          </cell>
          <cell r="O96">
            <v>4.5</v>
          </cell>
          <cell r="P96">
            <v>7.5</v>
          </cell>
        </row>
        <row r="97">
          <cell r="B97" t="str">
            <v xml:space="preserve">  Inpatient ..................</v>
          </cell>
          <cell r="C97">
            <v>27.5</v>
          </cell>
          <cell r="D97">
            <v>0.5</v>
          </cell>
          <cell r="E97">
            <v>3.8</v>
          </cell>
          <cell r="F97">
            <v>5.9</v>
          </cell>
          <cell r="G97">
            <v>0.3</v>
          </cell>
          <cell r="H97">
            <v>11.7</v>
          </cell>
          <cell r="I97">
            <v>0.1</v>
          </cell>
          <cell r="J97">
            <v>0.6</v>
          </cell>
          <cell r="K97">
            <v>0.3</v>
          </cell>
          <cell r="L97">
            <v>1</v>
          </cell>
          <cell r="M97">
            <v>3.2</v>
          </cell>
          <cell r="O97">
            <v>4.5</v>
          </cell>
          <cell r="P97">
            <v>10.199999999999999</v>
          </cell>
        </row>
        <row r="98">
          <cell r="B98" t="str">
            <v xml:space="preserve">  Outpatient .................</v>
          </cell>
          <cell r="C98">
            <v>16.100000000000001</v>
          </cell>
          <cell r="D98">
            <v>0.7</v>
          </cell>
          <cell r="E98">
            <v>2.1</v>
          </cell>
          <cell r="F98">
            <v>1</v>
          </cell>
          <cell r="G98">
            <v>0.1</v>
          </cell>
          <cell r="H98">
            <v>6.6</v>
          </cell>
          <cell r="I98" t="str">
            <v>(*)</v>
          </cell>
          <cell r="J98">
            <v>1</v>
          </cell>
          <cell r="K98">
            <v>0.4</v>
          </cell>
          <cell r="L98">
            <v>0.8</v>
          </cell>
          <cell r="M98">
            <v>3.5</v>
          </cell>
          <cell r="O98">
            <v>4.7</v>
          </cell>
          <cell r="P98">
            <v>3.8</v>
          </cell>
        </row>
        <row r="99">
          <cell r="B99" t="str">
            <v>Lodging ......................</v>
          </cell>
          <cell r="C99">
            <v>13.5</v>
          </cell>
          <cell r="D99">
            <v>0.8</v>
          </cell>
          <cell r="E99">
            <v>1.4</v>
          </cell>
          <cell r="F99">
            <v>0.8</v>
          </cell>
          <cell r="G99">
            <v>0.7</v>
          </cell>
          <cell r="H99">
            <v>7.1</v>
          </cell>
          <cell r="I99">
            <v>0.1</v>
          </cell>
          <cell r="J99">
            <v>0.7</v>
          </cell>
          <cell r="K99" t="str">
            <v>Q</v>
          </cell>
          <cell r="L99">
            <v>0.4</v>
          </cell>
          <cell r="M99">
            <v>1.4</v>
          </cell>
          <cell r="O99">
            <v>1.7999999999999998</v>
          </cell>
          <cell r="P99">
            <v>3</v>
          </cell>
        </row>
        <row r="100">
          <cell r="B100" t="str">
            <v>Mercantile ...................</v>
          </cell>
          <cell r="C100">
            <v>19.2</v>
          </cell>
          <cell r="D100">
            <v>1.5</v>
          </cell>
          <cell r="E100">
            <v>2.9</v>
          </cell>
          <cell r="F100">
            <v>1.8</v>
          </cell>
          <cell r="G100">
            <v>1</v>
          </cell>
          <cell r="H100">
            <v>8.1</v>
          </cell>
          <cell r="I100">
            <v>0.1</v>
          </cell>
          <cell r="J100">
            <v>1.3</v>
          </cell>
          <cell r="K100">
            <v>0.2</v>
          </cell>
          <cell r="L100">
            <v>0.3</v>
          </cell>
          <cell r="M100">
            <v>2.2000000000000002</v>
          </cell>
          <cell r="O100">
            <v>2.7</v>
          </cell>
          <cell r="P100">
            <v>6.2</v>
          </cell>
        </row>
        <row r="101">
          <cell r="B101" t="str">
            <v xml:space="preserve">  Retail (Other Than Mall) ...</v>
          </cell>
          <cell r="C101">
            <v>14.3</v>
          </cell>
          <cell r="D101">
            <v>0.4</v>
          </cell>
          <cell r="E101">
            <v>1.7</v>
          </cell>
          <cell r="F101">
            <v>1.1000000000000001</v>
          </cell>
          <cell r="G101">
            <v>0.1</v>
          </cell>
          <cell r="H101">
            <v>7.5</v>
          </cell>
          <cell r="I101" t="str">
            <v>(*)</v>
          </cell>
          <cell r="J101">
            <v>1.5</v>
          </cell>
          <cell r="K101">
            <v>0.2</v>
          </cell>
          <cell r="L101">
            <v>0.3</v>
          </cell>
          <cell r="M101">
            <v>1.5</v>
          </cell>
          <cell r="O101">
            <v>2</v>
          </cell>
          <cell r="P101">
            <v>3.2</v>
          </cell>
        </row>
        <row r="102">
          <cell r="B102" t="str">
            <v xml:space="preserve">  Enclosed and Strip Malls ...</v>
          </cell>
          <cell r="C102">
            <v>22.3</v>
          </cell>
          <cell r="D102">
            <v>2.2000000000000002</v>
          </cell>
          <cell r="E102">
            <v>3.6</v>
          </cell>
          <cell r="F102">
            <v>2.2000000000000002</v>
          </cell>
          <cell r="G102">
            <v>1.5</v>
          </cell>
          <cell r="H102">
            <v>8.4</v>
          </cell>
          <cell r="I102">
            <v>0.1</v>
          </cell>
          <cell r="J102">
            <v>1.2</v>
          </cell>
          <cell r="K102">
            <v>0.2</v>
          </cell>
          <cell r="L102">
            <v>0.3</v>
          </cell>
          <cell r="M102">
            <v>2.6</v>
          </cell>
          <cell r="O102">
            <v>3.1</v>
          </cell>
          <cell r="P102">
            <v>8</v>
          </cell>
        </row>
        <row r="103">
          <cell r="B103" t="str">
            <v>Office .......................</v>
          </cell>
          <cell r="C103">
            <v>17.3</v>
          </cell>
          <cell r="D103">
            <v>0.8</v>
          </cell>
          <cell r="E103">
            <v>2.4</v>
          </cell>
          <cell r="F103">
            <v>1.5</v>
          </cell>
          <cell r="G103">
            <v>0.2</v>
          </cell>
          <cell r="H103">
            <v>6.8</v>
          </cell>
          <cell r="I103" t="str">
            <v>(*)</v>
          </cell>
          <cell r="J103">
            <v>0.8</v>
          </cell>
          <cell r="K103">
            <v>0.8</v>
          </cell>
          <cell r="L103">
            <v>1.8</v>
          </cell>
          <cell r="M103">
            <v>2.2000000000000002</v>
          </cell>
          <cell r="O103">
            <v>4.8000000000000007</v>
          </cell>
          <cell r="P103">
            <v>4.7</v>
          </cell>
        </row>
        <row r="104">
          <cell r="B104" t="str">
            <v>Public Assembly ..............</v>
          </cell>
          <cell r="C104">
            <v>12.5</v>
          </cell>
          <cell r="D104">
            <v>0.4</v>
          </cell>
          <cell r="E104">
            <v>2.6</v>
          </cell>
          <cell r="F104">
            <v>4.7</v>
          </cell>
          <cell r="G104" t="str">
            <v>(*)</v>
          </cell>
          <cell r="H104">
            <v>2</v>
          </cell>
          <cell r="I104" t="str">
            <v>(*)</v>
          </cell>
          <cell r="J104">
            <v>0.7</v>
          </cell>
          <cell r="K104" t="str">
            <v>Q</v>
          </cell>
          <cell r="L104">
            <v>0.2</v>
          </cell>
          <cell r="M104">
            <v>1.7</v>
          </cell>
          <cell r="O104">
            <v>1.9</v>
          </cell>
          <cell r="P104">
            <v>7.7</v>
          </cell>
        </row>
        <row r="105">
          <cell r="B105" t="str">
            <v>Public Order and Safety ......</v>
          </cell>
          <cell r="C105">
            <v>15.3</v>
          </cell>
          <cell r="D105">
            <v>0.5</v>
          </cell>
          <cell r="E105">
            <v>2.1</v>
          </cell>
          <cell r="F105">
            <v>2.8</v>
          </cell>
          <cell r="G105">
            <v>0.9</v>
          </cell>
          <cell r="H105">
            <v>4.8</v>
          </cell>
          <cell r="I105" t="str">
            <v>(*)</v>
          </cell>
          <cell r="J105">
            <v>0.9</v>
          </cell>
          <cell r="K105">
            <v>0.2</v>
          </cell>
          <cell r="L105">
            <v>0.4</v>
          </cell>
          <cell r="M105">
            <v>2.7</v>
          </cell>
          <cell r="O105">
            <v>3.3000000000000003</v>
          </cell>
          <cell r="P105">
            <v>5.4</v>
          </cell>
        </row>
        <row r="106">
          <cell r="B106" t="str">
            <v>Religious Worship ............</v>
          </cell>
          <cell r="C106">
            <v>4.9000000000000004</v>
          </cell>
          <cell r="D106">
            <v>0.2</v>
          </cell>
          <cell r="E106">
            <v>0.8</v>
          </cell>
          <cell r="F106">
            <v>0.4</v>
          </cell>
          <cell r="G106" t="str">
            <v>(*)</v>
          </cell>
          <cell r="H106">
            <v>1.3</v>
          </cell>
          <cell r="I106" t="str">
            <v>(*)</v>
          </cell>
          <cell r="J106">
            <v>0.5</v>
          </cell>
          <cell r="K106" t="str">
            <v>(*)</v>
          </cell>
          <cell r="L106">
            <v>0.1</v>
          </cell>
          <cell r="M106">
            <v>1.4</v>
          </cell>
          <cell r="O106">
            <v>1.5</v>
          </cell>
          <cell r="P106">
            <v>1.4</v>
          </cell>
        </row>
        <row r="107">
          <cell r="B107" t="str">
            <v>Service ......................</v>
          </cell>
          <cell r="C107">
            <v>11</v>
          </cell>
          <cell r="D107">
            <v>0.4</v>
          </cell>
          <cell r="E107">
            <v>1.1000000000000001</v>
          </cell>
          <cell r="F107">
            <v>1.8</v>
          </cell>
          <cell r="G107" t="str">
            <v>(*)</v>
          </cell>
          <cell r="H107">
            <v>4.5999999999999996</v>
          </cell>
          <cell r="I107" t="str">
            <v>Q</v>
          </cell>
          <cell r="J107">
            <v>0.6</v>
          </cell>
          <cell r="K107">
            <v>0.1</v>
          </cell>
          <cell r="L107">
            <v>0.2</v>
          </cell>
          <cell r="M107">
            <v>2.1</v>
          </cell>
          <cell r="O107">
            <v>2.4000000000000004</v>
          </cell>
          <cell r="P107">
            <v>3.3</v>
          </cell>
        </row>
        <row r="108">
          <cell r="B108" t="str">
            <v>Warehouse and Storage ........</v>
          </cell>
          <cell r="C108">
            <v>7.6</v>
          </cell>
          <cell r="D108">
            <v>0.2</v>
          </cell>
          <cell r="E108">
            <v>0.4</v>
          </cell>
          <cell r="F108">
            <v>0.6</v>
          </cell>
          <cell r="G108">
            <v>0.1</v>
          </cell>
          <cell r="H108">
            <v>4.0999999999999996</v>
          </cell>
          <cell r="I108" t="str">
            <v>Q</v>
          </cell>
          <cell r="J108">
            <v>1.1000000000000001</v>
          </cell>
          <cell r="K108">
            <v>0.1</v>
          </cell>
          <cell r="L108">
            <v>0.1</v>
          </cell>
          <cell r="M108">
            <v>0.9</v>
          </cell>
          <cell r="O108">
            <v>1.1000000000000001</v>
          </cell>
          <cell r="P108">
            <v>1.2000000000000002</v>
          </cell>
        </row>
        <row r="109">
          <cell r="B109" t="str">
            <v>Other ........................</v>
          </cell>
          <cell r="C109">
            <v>22.5</v>
          </cell>
          <cell r="D109">
            <v>0.4</v>
          </cell>
          <cell r="E109">
            <v>2.7</v>
          </cell>
          <cell r="F109">
            <v>1.8</v>
          </cell>
          <cell r="G109">
            <v>0.1</v>
          </cell>
          <cell r="H109">
            <v>10.1</v>
          </cell>
          <cell r="I109" t="str">
            <v>Q</v>
          </cell>
          <cell r="J109">
            <v>1.8</v>
          </cell>
          <cell r="K109" t="str">
            <v>Q</v>
          </cell>
          <cell r="L109">
            <v>0.9</v>
          </cell>
          <cell r="M109">
            <v>3.7</v>
          </cell>
          <cell r="O109">
            <v>4.6000000000000005</v>
          </cell>
          <cell r="P109">
            <v>4.9000000000000004</v>
          </cell>
        </row>
        <row r="110">
          <cell r="B110" t="str">
            <v>Vacant .......................</v>
          </cell>
          <cell r="C110">
            <v>2.4</v>
          </cell>
          <cell r="D110">
            <v>0.1</v>
          </cell>
          <cell r="E110">
            <v>0.2</v>
          </cell>
          <cell r="F110">
            <v>0.2</v>
          </cell>
          <cell r="G110" t="str">
            <v>Q</v>
          </cell>
          <cell r="H110">
            <v>0.7</v>
          </cell>
          <cell r="I110" t="str">
            <v>Q</v>
          </cell>
          <cell r="J110">
            <v>0.1</v>
          </cell>
          <cell r="K110" t="str">
            <v>Q</v>
          </cell>
          <cell r="L110" t="str">
            <v>(*)</v>
          </cell>
          <cell r="M110">
            <v>1.1000000000000001</v>
          </cell>
          <cell r="O110">
            <v>1.1000000000000001</v>
          </cell>
          <cell r="P110">
            <v>0.5</v>
          </cell>
        </row>
        <row r="113">
          <cell r="C113" t="str">
            <v>Total Natural Gas Consumption
(trillion Btu)</v>
          </cell>
          <cell r="H113" t="str">
            <v>Natural Gas Energy Intensity
(thousand Btu/square foot)</v>
          </cell>
          <cell r="O113">
            <v>0.7</v>
          </cell>
          <cell r="P113">
            <v>2</v>
          </cell>
        </row>
        <row r="114">
          <cell r="B114" t="str">
            <v>CBECS2003</v>
          </cell>
          <cell r="C114" t="str">
            <v xml:space="preserve">Total  </v>
          </cell>
          <cell r="D114" t="str">
            <v>Space Heating</v>
          </cell>
          <cell r="E114" t="str">
            <v>Water Heating</v>
          </cell>
          <cell r="F114" t="str">
            <v>Cook-
ing</v>
          </cell>
          <cell r="G114" t="str">
            <v>Other</v>
          </cell>
          <cell r="H114" t="str">
            <v xml:space="preserve">Total  </v>
          </cell>
          <cell r="I114" t="str">
            <v>Space Heating</v>
          </cell>
          <cell r="J114" t="str">
            <v>Water Heating</v>
          </cell>
          <cell r="K114" t="str">
            <v>Cook-
ing</v>
          </cell>
          <cell r="L114" t="str">
            <v>Other</v>
          </cell>
          <cell r="O114" t="str">
            <v>Space Heating Elec Equiv</v>
          </cell>
          <cell r="P114" t="str">
            <v>Heating HP Equiv</v>
          </cell>
          <cell r="R114" t="str">
            <v>CBSA 2002-2004 New Bldg Gas (kBtu/SF Heat)</v>
          </cell>
          <cell r="S114" t="str">
            <v>CBSA 2002-2004 New Bldg Heat Elec Equiv</v>
          </cell>
          <cell r="T114" t="str">
            <v>NEEA Heat HP Equiv</v>
          </cell>
          <cell r="U114" t="str">
            <v>CEUS Gas (kBtu/SF Heat)</v>
          </cell>
          <cell r="V114" t="str">
            <v>CEUS Heat Elec Equiv</v>
          </cell>
          <cell r="W114" t="str">
            <v>CEUS Heat HP Equiv</v>
          </cell>
        </row>
        <row r="115">
          <cell r="B115" t="str">
            <v>Principal Building Activity</v>
          </cell>
        </row>
        <row r="116">
          <cell r="B116" t="str">
            <v>Education ....................</v>
          </cell>
          <cell r="C116">
            <v>268</v>
          </cell>
          <cell r="D116">
            <v>207</v>
          </cell>
          <cell r="E116">
            <v>37</v>
          </cell>
          <cell r="F116">
            <v>5</v>
          </cell>
          <cell r="G116">
            <v>19</v>
          </cell>
          <cell r="H116">
            <v>38.1</v>
          </cell>
          <cell r="I116">
            <v>29.5</v>
          </cell>
          <cell r="J116">
            <v>5.2</v>
          </cell>
          <cell r="K116">
            <v>0.7</v>
          </cell>
          <cell r="L116">
            <v>2.7</v>
          </cell>
          <cell r="N116" t="str">
            <v>Educ</v>
          </cell>
          <cell r="O116">
            <v>6.0521688159437277</v>
          </cell>
          <cell r="P116">
            <v>3.0260844079718638</v>
          </cell>
          <cell r="R116">
            <v>23.2</v>
          </cell>
          <cell r="S116">
            <v>4.7596717467760836</v>
          </cell>
          <cell r="T116">
            <v>2.3798358733880418</v>
          </cell>
          <cell r="U116">
            <v>24</v>
          </cell>
          <cell r="V116">
            <v>4.9237983587338796</v>
          </cell>
        </row>
        <row r="117">
          <cell r="B117" t="str">
            <v>Food Sales ...................</v>
          </cell>
          <cell r="C117">
            <v>39</v>
          </cell>
          <cell r="D117">
            <v>27</v>
          </cell>
          <cell r="E117">
            <v>2</v>
          </cell>
          <cell r="F117">
            <v>8</v>
          </cell>
          <cell r="G117" t="str">
            <v>Q</v>
          </cell>
          <cell r="H117">
            <v>51.7</v>
          </cell>
          <cell r="I117">
            <v>35.6</v>
          </cell>
          <cell r="J117">
            <v>3.2</v>
          </cell>
          <cell r="K117">
            <v>11.2</v>
          </cell>
          <cell r="L117" t="str">
            <v>Q</v>
          </cell>
          <cell r="N117" t="str">
            <v>Groc</v>
          </cell>
          <cell r="O117">
            <v>7.3036342321219214</v>
          </cell>
          <cell r="P117">
            <v>3.6518171160609607</v>
          </cell>
          <cell r="R117">
            <v>40.299999999999997</v>
          </cell>
          <cell r="S117">
            <v>8.2678780773739735</v>
          </cell>
          <cell r="T117">
            <v>4.1339390386869868</v>
          </cell>
          <cell r="U117">
            <v>21.8</v>
          </cell>
          <cell r="V117">
            <v>4.4724501758499411</v>
          </cell>
        </row>
        <row r="118">
          <cell r="B118" t="str">
            <v>Food Service .................</v>
          </cell>
          <cell r="C118">
            <v>203</v>
          </cell>
          <cell r="D118">
            <v>54</v>
          </cell>
          <cell r="E118">
            <v>56</v>
          </cell>
          <cell r="F118">
            <v>91</v>
          </cell>
          <cell r="G118" t="str">
            <v>Q</v>
          </cell>
          <cell r="H118">
            <v>145.6</v>
          </cell>
          <cell r="I118">
            <v>39</v>
          </cell>
          <cell r="J118">
            <v>40</v>
          </cell>
          <cell r="K118">
            <v>65.400000000000006</v>
          </cell>
          <cell r="L118" t="str">
            <v>Q</v>
          </cell>
          <cell r="N118" t="str">
            <v>Restau</v>
          </cell>
          <cell r="O118">
            <v>8.0011723329425539</v>
          </cell>
          <cell r="P118">
            <v>4.000586166471277</v>
          </cell>
        </row>
        <row r="119">
          <cell r="B119" t="str">
            <v>Health Care ..................</v>
          </cell>
          <cell r="C119">
            <v>243</v>
          </cell>
          <cell r="D119">
            <v>136</v>
          </cell>
          <cell r="E119">
            <v>74</v>
          </cell>
          <cell r="F119">
            <v>10</v>
          </cell>
          <cell r="G119">
            <v>23</v>
          </cell>
          <cell r="H119">
            <v>95.3</v>
          </cell>
          <cell r="I119">
            <v>53.6</v>
          </cell>
          <cell r="J119">
            <v>28.9</v>
          </cell>
          <cell r="K119">
            <v>3.8</v>
          </cell>
          <cell r="L119">
            <v>9.1</v>
          </cell>
          <cell r="N119" t="str">
            <v>Health</v>
          </cell>
          <cell r="O119">
            <v>10.996483001172331</v>
          </cell>
          <cell r="P119">
            <v>5.4982415005861656</v>
          </cell>
        </row>
        <row r="120">
          <cell r="B120" t="str">
            <v xml:space="preserve">  Inpatient ..................</v>
          </cell>
          <cell r="C120">
            <v>204</v>
          </cell>
          <cell r="D120">
            <v>103</v>
          </cell>
          <cell r="E120">
            <v>71</v>
          </cell>
          <cell r="F120">
            <v>9</v>
          </cell>
          <cell r="G120">
            <v>21</v>
          </cell>
          <cell r="H120">
            <v>113.2</v>
          </cell>
          <cell r="I120">
            <v>56.8</v>
          </cell>
          <cell r="J120">
            <v>39.4</v>
          </cell>
          <cell r="K120">
            <v>5.2</v>
          </cell>
          <cell r="L120">
            <v>11.9</v>
          </cell>
          <cell r="N120" t="str">
            <v>Hosp</v>
          </cell>
          <cell r="O120">
            <v>11.652989449003517</v>
          </cell>
          <cell r="P120">
            <v>5.8264947245017584</v>
          </cell>
          <cell r="R120">
            <v>39.299999999999997</v>
          </cell>
          <cell r="S120">
            <v>8.0627198124267281</v>
          </cell>
          <cell r="T120">
            <v>4.031359906213364</v>
          </cell>
          <cell r="U120">
            <v>35</v>
          </cell>
          <cell r="V120">
            <v>7.1805392731535758</v>
          </cell>
        </row>
        <row r="121">
          <cell r="B121" t="str">
            <v xml:space="preserve">  Outpatient .................</v>
          </cell>
          <cell r="C121">
            <v>38</v>
          </cell>
          <cell r="D121">
            <v>34</v>
          </cell>
          <cell r="E121">
            <v>3</v>
          </cell>
          <cell r="F121" t="str">
            <v>Q</v>
          </cell>
          <cell r="G121" t="str">
            <v>Q</v>
          </cell>
          <cell r="H121">
            <v>51.8</v>
          </cell>
          <cell r="I121">
            <v>45.6</v>
          </cell>
          <cell r="J121">
            <v>3.5</v>
          </cell>
          <cell r="K121" t="str">
            <v>Q</v>
          </cell>
          <cell r="L121" t="str">
            <v>Q</v>
          </cell>
          <cell r="N121" t="str">
            <v>Oth Heal</v>
          </cell>
          <cell r="O121">
            <v>9.3552168815943713</v>
          </cell>
          <cell r="P121">
            <v>4.6776084407971856</v>
          </cell>
          <cell r="R121">
            <v>16.399999999999999</v>
          </cell>
          <cell r="S121">
            <v>3.3645955451348177</v>
          </cell>
          <cell r="T121">
            <v>1.6822977725674089</v>
          </cell>
        </row>
        <row r="122">
          <cell r="B122" t="str">
            <v>Lodging ......................</v>
          </cell>
          <cell r="C122">
            <v>215</v>
          </cell>
          <cell r="D122">
            <v>64</v>
          </cell>
          <cell r="E122">
            <v>124</v>
          </cell>
          <cell r="F122">
            <v>14</v>
          </cell>
          <cell r="G122" t="str">
            <v>Q</v>
          </cell>
          <cell r="H122">
            <v>50.4</v>
          </cell>
          <cell r="I122">
            <v>15</v>
          </cell>
          <cell r="J122">
            <v>29.2</v>
          </cell>
          <cell r="K122">
            <v>3.3</v>
          </cell>
          <cell r="L122" t="str">
            <v>Q</v>
          </cell>
          <cell r="N122" t="str">
            <v>Lodg</v>
          </cell>
          <cell r="O122">
            <v>3.0773739742086752</v>
          </cell>
          <cell r="P122">
            <v>1.5386869871043376</v>
          </cell>
          <cell r="R122">
            <v>21</v>
          </cell>
          <cell r="S122">
            <v>4.3083235638921451</v>
          </cell>
          <cell r="T122">
            <v>2.1541617819460726</v>
          </cell>
          <cell r="U122">
            <v>10.8</v>
          </cell>
          <cell r="V122">
            <v>2.2157092614302463</v>
          </cell>
        </row>
      </sheetData>
      <sheetData sheetId="17">
        <row r="11">
          <cell r="B11" t="str">
            <v>Water Using Devices</v>
          </cell>
          <cell r="C11" t="str">
            <v>Pre-Rinse Spray Valve</v>
          </cell>
          <cell r="D11" t="str">
            <v>Pre-Rinse Spray Valve</v>
          </cell>
          <cell r="E11" t="str">
            <v>CBSA 2014</v>
          </cell>
          <cell r="F11" t="str">
            <v>Some</v>
          </cell>
          <cell r="H11" t="str">
            <v>Retro</v>
          </cell>
          <cell r="I11">
            <v>0</v>
          </cell>
        </row>
        <row r="12">
          <cell r="B12" t="str">
            <v>Cooking</v>
          </cell>
          <cell r="C12" t="str">
            <v>Cooking Equipment</v>
          </cell>
          <cell r="D12" t="str">
            <v>Cooking Equipment</v>
          </cell>
          <cell r="E12" t="str">
            <v>CBSA 2014</v>
          </cell>
          <cell r="F12" t="str">
            <v>All</v>
          </cell>
          <cell r="H12" t="str">
            <v>NR</v>
          </cell>
          <cell r="I12">
            <v>0</v>
          </cell>
        </row>
        <row r="13">
          <cell r="B13" t="e">
            <v>#N/A</v>
          </cell>
          <cell r="C13" t="str">
            <v>Premium HVAC Equipment</v>
          </cell>
          <cell r="D13" t="e">
            <v>#N/A</v>
          </cell>
          <cell r="E13" t="e">
            <v>#N/A</v>
          </cell>
          <cell r="F13" t="e">
            <v>#N/A</v>
          </cell>
          <cell r="H13" t="e">
            <v>#N/A</v>
          </cell>
          <cell r="I13" t="e">
            <v>#N/A</v>
          </cell>
        </row>
        <row r="14">
          <cell r="B14" t="e">
            <v>#N/A</v>
          </cell>
          <cell r="C14" t="str">
            <v>Premium HVAC Equipment</v>
          </cell>
          <cell r="D14" t="e">
            <v>#N/A</v>
          </cell>
          <cell r="E14" t="e">
            <v>#N/A</v>
          </cell>
          <cell r="F14" t="e">
            <v>#N/A</v>
          </cell>
          <cell r="H14" t="e">
            <v>#N/A</v>
          </cell>
          <cell r="I14" t="e">
            <v>#N/A</v>
          </cell>
        </row>
        <row r="15">
          <cell r="B15" t="str">
            <v>Envelope</v>
          </cell>
          <cell r="C15" t="str">
            <v>Glass</v>
          </cell>
          <cell r="D15" t="str">
            <v>Windows</v>
          </cell>
          <cell r="E15" t="str">
            <v>CBSA 2014</v>
          </cell>
          <cell r="F15" t="str">
            <v>All</v>
          </cell>
          <cell r="H15" t="str">
            <v>New</v>
          </cell>
          <cell r="I15">
            <v>0</v>
          </cell>
        </row>
        <row r="16">
          <cell r="B16" t="str">
            <v>Envelope</v>
          </cell>
          <cell r="C16" t="str">
            <v>Glass</v>
          </cell>
          <cell r="D16" t="str">
            <v>Windows</v>
          </cell>
          <cell r="E16" t="str">
            <v>CBSA 2014</v>
          </cell>
          <cell r="F16" t="str">
            <v>All</v>
          </cell>
          <cell r="H16" t="str">
            <v>New</v>
          </cell>
          <cell r="I16">
            <v>0</v>
          </cell>
        </row>
        <row r="17">
          <cell r="B17" t="str">
            <v>Envelope</v>
          </cell>
          <cell r="C17" t="str">
            <v>Glass</v>
          </cell>
          <cell r="D17" t="str">
            <v>Windows</v>
          </cell>
          <cell r="E17" t="str">
            <v>CBSA 2014</v>
          </cell>
          <cell r="F17" t="str">
            <v>All</v>
          </cell>
          <cell r="H17" t="str">
            <v>New</v>
          </cell>
          <cell r="I17">
            <v>0</v>
          </cell>
        </row>
        <row r="18">
          <cell r="B18" t="str">
            <v>HVAC System Improvements</v>
          </cell>
          <cell r="C18" t="str">
            <v>Advanced Rooftop Controller</v>
          </cell>
          <cell r="D18" t="str">
            <v>Advanced Rooftop Controller</v>
          </cell>
          <cell r="E18" t="str">
            <v>CBSA 2014</v>
          </cell>
          <cell r="F18" t="str">
            <v>Most</v>
          </cell>
          <cell r="H18" t="str">
            <v>New</v>
          </cell>
          <cell r="I18">
            <v>0</v>
          </cell>
        </row>
        <row r="19">
          <cell r="B19" t="str">
            <v>HVAC System Improvements</v>
          </cell>
          <cell r="C19" t="str">
            <v>Advanced Rooftop Controller</v>
          </cell>
          <cell r="D19" t="str">
            <v>Advanced Rooftop Controller</v>
          </cell>
          <cell r="E19" t="str">
            <v>CBSA 2014</v>
          </cell>
          <cell r="F19" t="str">
            <v>Most</v>
          </cell>
          <cell r="H19" t="str">
            <v>New</v>
          </cell>
          <cell r="I19">
            <v>0</v>
          </cell>
        </row>
        <row r="20">
          <cell r="B20" t="str">
            <v>HVAC System Improvements</v>
          </cell>
          <cell r="C20" t="str">
            <v>Advanced Rooftop Controller</v>
          </cell>
          <cell r="D20" t="str">
            <v>Advanced Rooftop Controller</v>
          </cell>
          <cell r="E20" t="str">
            <v>CBSA 2014</v>
          </cell>
          <cell r="F20" t="str">
            <v>Most</v>
          </cell>
          <cell r="H20" t="str">
            <v>New</v>
          </cell>
          <cell r="I20">
            <v>0</v>
          </cell>
        </row>
        <row r="21">
          <cell r="B21" t="str">
            <v>Envelope</v>
          </cell>
          <cell r="C21" t="str">
            <v>Variable Speed Chiller</v>
          </cell>
          <cell r="D21" t="str">
            <v>Variable Speed Chiller</v>
          </cell>
          <cell r="E21" t="str">
            <v>CBSA 2014</v>
          </cell>
          <cell r="F21" t="str">
            <v>Some</v>
          </cell>
          <cell r="H21" t="str">
            <v>New</v>
          </cell>
          <cell r="I21">
            <v>0</v>
          </cell>
        </row>
        <row r="22">
          <cell r="B22" t="str">
            <v>Envelope</v>
          </cell>
          <cell r="C22" t="str">
            <v>Variable Speed Chiller</v>
          </cell>
          <cell r="D22" t="str">
            <v>Variable Speed Chiller</v>
          </cell>
          <cell r="E22" t="str">
            <v>CBSA 2014</v>
          </cell>
          <cell r="F22" t="str">
            <v>Some</v>
          </cell>
          <cell r="H22" t="str">
            <v>New</v>
          </cell>
          <cell r="I22">
            <v>0</v>
          </cell>
        </row>
        <row r="23">
          <cell r="B23" t="str">
            <v>Whole Bldg/Meter Level System Improvements</v>
          </cell>
          <cell r="C23" t="str">
            <v>Commercial EM</v>
          </cell>
          <cell r="D23" t="str">
            <v>Commercial Energy Management For Complex systems</v>
          </cell>
          <cell r="E23" t="str">
            <v>CBSA 2014</v>
          </cell>
          <cell r="F23" t="str">
            <v>All</v>
          </cell>
          <cell r="H23" t="str">
            <v>New</v>
          </cell>
          <cell r="I23">
            <v>0</v>
          </cell>
        </row>
        <row r="24">
          <cell r="B24" t="str">
            <v>Whole Bldg/Meter Level System Improvements</v>
          </cell>
          <cell r="C24" t="str">
            <v>Commercial EM</v>
          </cell>
          <cell r="D24" t="str">
            <v>Commercial Energy Management For Complex systems</v>
          </cell>
          <cell r="E24" t="str">
            <v>CBSA 2014</v>
          </cell>
          <cell r="F24" t="str">
            <v>All</v>
          </cell>
          <cell r="H24" t="str">
            <v>New</v>
          </cell>
          <cell r="I24">
            <v>0</v>
          </cell>
        </row>
        <row r="25">
          <cell r="B25" t="str">
            <v>Whole Bldg/Meter Level System Improvements</v>
          </cell>
          <cell r="C25" t="str">
            <v>Commercial EM</v>
          </cell>
          <cell r="D25" t="str">
            <v>Commercial Energy Management For Complex systems</v>
          </cell>
          <cell r="E25" t="str">
            <v>CBSA 2014</v>
          </cell>
          <cell r="F25" t="str">
            <v>All</v>
          </cell>
          <cell r="H25" t="str">
            <v>New</v>
          </cell>
          <cell r="I25">
            <v>0</v>
          </cell>
        </row>
        <row r="26">
          <cell r="B26" t="str">
            <v>HVAC System Improvements</v>
          </cell>
          <cell r="C26" t="str">
            <v>Evaporative Assist Cooling</v>
          </cell>
          <cell r="D26" t="str">
            <v>Evaporative Assist Cooling</v>
          </cell>
          <cell r="E26" t="str">
            <v>CBSA 2014</v>
          </cell>
          <cell r="F26" t="str">
            <v>Some</v>
          </cell>
          <cell r="H26" t="str">
            <v>New</v>
          </cell>
          <cell r="I26">
            <v>0</v>
          </cell>
        </row>
        <row r="27">
          <cell r="B27" t="str">
            <v>HVAC System Improvements</v>
          </cell>
          <cell r="C27" t="str">
            <v>Evaporative Assist Cooling</v>
          </cell>
          <cell r="D27" t="str">
            <v>Evaporative Assist Cooling</v>
          </cell>
          <cell r="E27" t="str">
            <v>CBSA 2014</v>
          </cell>
          <cell r="F27" t="str">
            <v>Some</v>
          </cell>
          <cell r="H27" t="str">
            <v>New</v>
          </cell>
          <cell r="I27">
            <v>0</v>
          </cell>
        </row>
        <row r="28">
          <cell r="B28" t="e">
            <v>#N/A</v>
          </cell>
          <cell r="C28" t="str">
            <v>Low Pressure Distribution Complex HVAC</v>
          </cell>
          <cell r="D28" t="e">
            <v>#N/A</v>
          </cell>
          <cell r="E28" t="e">
            <v>#N/A</v>
          </cell>
          <cell r="F28" t="e">
            <v>#N/A</v>
          </cell>
          <cell r="H28" t="e">
            <v>#N/A</v>
          </cell>
          <cell r="I28" t="e">
            <v>#N/A</v>
          </cell>
        </row>
        <row r="29">
          <cell r="B29" t="str">
            <v>HVAC System Controls</v>
          </cell>
          <cell r="C29" t="str">
            <v>Demand Control Ventilation</v>
          </cell>
          <cell r="D29" t="str">
            <v>Demand Control Ventilation</v>
          </cell>
          <cell r="E29" t="str">
            <v>CBSA 2014</v>
          </cell>
          <cell r="F29" t="str">
            <v>All</v>
          </cell>
          <cell r="H29" t="str">
            <v>New</v>
          </cell>
          <cell r="I29">
            <v>0</v>
          </cell>
        </row>
        <row r="30">
          <cell r="B30" t="str">
            <v>HVAC System Controls</v>
          </cell>
          <cell r="C30" t="str">
            <v>Demand Control Ventilation</v>
          </cell>
          <cell r="D30" t="str">
            <v>Demand Control Ventilation</v>
          </cell>
          <cell r="E30" t="str">
            <v>CBSA 2014</v>
          </cell>
          <cell r="F30" t="str">
            <v>All</v>
          </cell>
          <cell r="H30" t="str">
            <v>New</v>
          </cell>
          <cell r="I30">
            <v>0</v>
          </cell>
        </row>
        <row r="31">
          <cell r="B31" t="str">
            <v>HVAC System Controls</v>
          </cell>
          <cell r="C31" t="str">
            <v>Demand Control Ventilation</v>
          </cell>
          <cell r="D31" t="str">
            <v>Demand Control Ventilation</v>
          </cell>
          <cell r="E31" t="str">
            <v>CBSA 2014</v>
          </cell>
          <cell r="F31" t="str">
            <v>All</v>
          </cell>
          <cell r="H31" t="str">
            <v>New</v>
          </cell>
          <cell r="I31">
            <v>0</v>
          </cell>
        </row>
        <row r="32">
          <cell r="B32" t="str">
            <v>Pumps and Fans</v>
          </cell>
          <cell r="C32" t="str">
            <v>Premium Fume Hood</v>
          </cell>
          <cell r="D32" t="str">
            <v>Premium Fume Hood</v>
          </cell>
          <cell r="E32" t="str">
            <v>CBSA 2014</v>
          </cell>
          <cell r="F32" t="str">
            <v>Some</v>
          </cell>
          <cell r="H32" t="str">
            <v>NR</v>
          </cell>
          <cell r="I32">
            <v>0</v>
          </cell>
        </row>
        <row r="33">
          <cell r="B33" t="str">
            <v>Pumps and Fans</v>
          </cell>
          <cell r="C33" t="str">
            <v>DCV Restaurant Hood</v>
          </cell>
          <cell r="D33" t="str">
            <v>DCV Restaurant Hood</v>
          </cell>
          <cell r="E33" t="str">
            <v>CBSA 2014</v>
          </cell>
          <cell r="F33" t="str">
            <v>Restaurant</v>
          </cell>
          <cell r="H33" t="str">
            <v>Retro</v>
          </cell>
          <cell r="I33">
            <v>0</v>
          </cell>
        </row>
        <row r="34">
          <cell r="B34" t="str">
            <v>Pumps and Fans</v>
          </cell>
          <cell r="C34" t="str">
            <v>DCV Parking Garage</v>
          </cell>
          <cell r="D34" t="str">
            <v>DCV Parking Garage</v>
          </cell>
          <cell r="E34" t="str">
            <v>CBSA 2014</v>
          </cell>
          <cell r="F34" t="str">
            <v>All</v>
          </cell>
          <cell r="H34" t="str">
            <v>Retro</v>
          </cell>
          <cell r="I34" t="str">
            <v>x</v>
          </cell>
        </row>
        <row r="35">
          <cell r="B35" t="str">
            <v>Envelope</v>
          </cell>
          <cell r="C35" t="str">
            <v>Weatherization - School</v>
          </cell>
          <cell r="D35" t="str">
            <v>Weatherization - School</v>
          </cell>
          <cell r="E35" t="str">
            <v>CBSA 2014</v>
          </cell>
          <cell r="F35" t="str">
            <v>K-12</v>
          </cell>
          <cell r="H35" t="str">
            <v>Retro</v>
          </cell>
          <cell r="I35" t="str">
            <v>x</v>
          </cell>
        </row>
        <row r="36">
          <cell r="B36" t="str">
            <v>Computer Technologies</v>
          </cell>
          <cell r="C36" t="str">
            <v>Energy Recovery Ventilator</v>
          </cell>
          <cell r="D36" t="str">
            <v>Heat Recovery Ventilation</v>
          </cell>
          <cell r="E36" t="str">
            <v>CBSA 20154</v>
          </cell>
          <cell r="F36" t="str">
            <v>All</v>
          </cell>
          <cell r="H36" t="str">
            <v>NR</v>
          </cell>
          <cell r="I36">
            <v>0</v>
          </cell>
        </row>
        <row r="37">
          <cell r="B37" t="str">
            <v>Heat Recovery</v>
          </cell>
          <cell r="C37" t="str">
            <v>AC Heat Recovery for Water Heating</v>
          </cell>
          <cell r="D37" t="str">
            <v>AC Heat Recovery for Water Heating</v>
          </cell>
          <cell r="E37" t="str">
            <v>CBSA 2014</v>
          </cell>
          <cell r="F37" t="str">
            <v>All</v>
          </cell>
          <cell r="H37" t="str">
            <v>NR</v>
          </cell>
          <cell r="I37" t="str">
            <v>x</v>
          </cell>
        </row>
        <row r="38">
          <cell r="B38" t="str">
            <v>Whole Bldg/Meter Level System Improvements</v>
          </cell>
          <cell r="C38" t="str">
            <v>Room Occupancy Sensors in Lodging</v>
          </cell>
          <cell r="D38" t="str">
            <v>Room Occupancy Sensors in Lodging</v>
          </cell>
          <cell r="E38" t="str">
            <v>CBSA 2014</v>
          </cell>
          <cell r="F38" t="str">
            <v>Lodging</v>
          </cell>
          <cell r="H38" t="str">
            <v>Retro</v>
          </cell>
          <cell r="I38" t="str">
            <v>x</v>
          </cell>
        </row>
        <row r="39">
          <cell r="B39" t="str">
            <v>HVAC System Improvements</v>
          </cell>
          <cell r="C39" t="str">
            <v>Chiller - chilled water retrofit</v>
          </cell>
          <cell r="D39" t="str">
            <v>Chiller - chilled water retrofit</v>
          </cell>
          <cell r="E39" t="str">
            <v>CBSA 2014</v>
          </cell>
          <cell r="F39" t="str">
            <v>Some</v>
          </cell>
          <cell r="H39" t="str">
            <v>Retro</v>
          </cell>
          <cell r="I39" t="str">
            <v>x</v>
          </cell>
        </row>
        <row r="40">
          <cell r="B40" t="str">
            <v>HVAC System Improvements</v>
          </cell>
          <cell r="C40" t="str">
            <v>Chiller - equip retrofits</v>
          </cell>
          <cell r="D40" t="str">
            <v>Chiller - equip retrofits</v>
          </cell>
          <cell r="E40" t="str">
            <v>CBSA 2014</v>
          </cell>
          <cell r="F40" t="str">
            <v>Some</v>
          </cell>
          <cell r="H40" t="str">
            <v>Retro</v>
          </cell>
          <cell r="I40" t="str">
            <v>x</v>
          </cell>
        </row>
        <row r="41">
          <cell r="B41" t="str">
            <v>Pool System Improvements</v>
          </cell>
          <cell r="C41" t="str">
            <v>Pool Blankets</v>
          </cell>
          <cell r="D41" t="str">
            <v>Pool Blankets</v>
          </cell>
          <cell r="E41" t="str">
            <v>CBSA 2014</v>
          </cell>
          <cell r="F41" t="str">
            <v>Some</v>
          </cell>
          <cell r="H41" t="str">
            <v>Retro</v>
          </cell>
          <cell r="I41" t="str">
            <v>x</v>
          </cell>
        </row>
        <row r="42">
          <cell r="B42" t="str">
            <v>HVAC System Controls</v>
          </cell>
          <cell r="C42" t="str">
            <v>Web-Enabled Thermostats</v>
          </cell>
          <cell r="D42" t="str">
            <v>Web-Enabled Thermostats</v>
          </cell>
          <cell r="E42" t="str">
            <v>CBSA 2014</v>
          </cell>
          <cell r="F42" t="str">
            <v>Some</v>
          </cell>
          <cell r="H42" t="str">
            <v>Retro</v>
          </cell>
          <cell r="I42" t="str">
            <v>x</v>
          </cell>
        </row>
        <row r="43">
          <cell r="B43" t="str">
            <v>HVAC System Controls</v>
          </cell>
          <cell r="C43" t="str">
            <v>Garage CO2 ventilation</v>
          </cell>
          <cell r="D43" t="str">
            <v>Garage CO2 ventilation</v>
          </cell>
          <cell r="E43" t="str">
            <v>CBSA 2014</v>
          </cell>
          <cell r="F43" t="str">
            <v>Some</v>
          </cell>
          <cell r="H43" t="str">
            <v>Retro</v>
          </cell>
          <cell r="I43" t="str">
            <v>x</v>
          </cell>
        </row>
        <row r="44">
          <cell r="B44" t="str">
            <v>Pumps and Fans</v>
          </cell>
          <cell r="C44" t="str">
            <v>Circ Pump ECM and drive</v>
          </cell>
          <cell r="D44" t="str">
            <v>Circ Pump ECM and drive</v>
          </cell>
          <cell r="E44" t="str">
            <v>CBSA 2014</v>
          </cell>
          <cell r="F44" t="str">
            <v>Some</v>
          </cell>
          <cell r="H44" t="str">
            <v>Retro</v>
          </cell>
          <cell r="I44" t="str">
            <v>x</v>
          </cell>
        </row>
        <row r="45">
          <cell r="B45" t="str">
            <v>HVAC System Improvements</v>
          </cell>
          <cell r="C45" t="str">
            <v>VRF</v>
          </cell>
          <cell r="D45" t="str">
            <v>Variable Refrigerant Flow</v>
          </cell>
          <cell r="E45" t="str">
            <v>CBSA 2014</v>
          </cell>
          <cell r="F45" t="str">
            <v>Some</v>
          </cell>
          <cell r="H45" t="str">
            <v>New</v>
          </cell>
          <cell r="I45" t="str">
            <v>x</v>
          </cell>
        </row>
        <row r="46">
          <cell r="B46" t="str">
            <v>HVAC System Improvements</v>
          </cell>
          <cell r="C46" t="str">
            <v>VRF</v>
          </cell>
          <cell r="D46" t="str">
            <v>Variable Refrigerant Flow</v>
          </cell>
          <cell r="E46" t="str">
            <v>CBSA 2014</v>
          </cell>
          <cell r="F46" t="str">
            <v>Some</v>
          </cell>
          <cell r="H46" t="str">
            <v>New</v>
          </cell>
          <cell r="I46" t="str">
            <v>x</v>
          </cell>
        </row>
        <row r="47">
          <cell r="B47" t="str">
            <v>HVAC System Improvements</v>
          </cell>
          <cell r="C47" t="str">
            <v>Evaporator Roof Top HVAC</v>
          </cell>
          <cell r="D47" t="str">
            <v>Evaporator Roof Top HVAC</v>
          </cell>
          <cell r="E47" t="str">
            <v>CBSA 2014</v>
          </cell>
          <cell r="F47" t="str">
            <v>Some</v>
          </cell>
          <cell r="H47" t="str">
            <v>Retro</v>
          </cell>
          <cell r="I47" t="str">
            <v>x</v>
          </cell>
        </row>
        <row r="48">
          <cell r="B48" t="str">
            <v>Envelope</v>
          </cell>
          <cell r="C48" t="str">
            <v>Secondary Glazing Systems</v>
          </cell>
          <cell r="D48" t="str">
            <v>Secondary Glazing Systems</v>
          </cell>
          <cell r="E48" t="str">
            <v>CBSA 2014</v>
          </cell>
          <cell r="F48" t="str">
            <v>All</v>
          </cell>
          <cell r="H48" t="str">
            <v>Retro</v>
          </cell>
          <cell r="I48" t="str">
            <v>x</v>
          </cell>
        </row>
        <row r="49">
          <cell r="B49" t="str">
            <v>Lamps/Ballasts/Fixtures</v>
          </cell>
          <cell r="C49" t="str">
            <v>LPD Package</v>
          </cell>
          <cell r="D49" t="str">
            <v>Lighting Power Density</v>
          </cell>
          <cell r="E49" t="str">
            <v>CBSA 2014</v>
          </cell>
          <cell r="F49" t="str">
            <v>All</v>
          </cell>
          <cell r="H49" t="str">
            <v>New</v>
          </cell>
          <cell r="I49">
            <v>0</v>
          </cell>
        </row>
        <row r="50">
          <cell r="B50" t="str">
            <v>Lamps/Ballasts/Fixtures</v>
          </cell>
          <cell r="C50" t="str">
            <v>LPD Package</v>
          </cell>
          <cell r="D50" t="str">
            <v>Lighting Power Density</v>
          </cell>
          <cell r="E50" t="str">
            <v>CBSA 2014</v>
          </cell>
          <cell r="F50" t="str">
            <v>All</v>
          </cell>
          <cell r="H50" t="str">
            <v>New</v>
          </cell>
          <cell r="I50">
            <v>0</v>
          </cell>
        </row>
        <row r="51">
          <cell r="B51" t="str">
            <v>Lamps/Ballasts/Fixtures</v>
          </cell>
          <cell r="C51" t="str">
            <v>LPD Package</v>
          </cell>
          <cell r="D51" t="str">
            <v>Lighting Power Density</v>
          </cell>
          <cell r="E51" t="str">
            <v>CBSA 2014</v>
          </cell>
          <cell r="F51" t="str">
            <v>All</v>
          </cell>
          <cell r="H51" t="str">
            <v>New</v>
          </cell>
          <cell r="I51">
            <v>0</v>
          </cell>
        </row>
        <row r="52">
          <cell r="B52" t="str">
            <v>Lighting Controls</v>
          </cell>
          <cell r="C52" t="str">
            <v>Top Daylighting</v>
          </cell>
          <cell r="D52" t="str">
            <v>Daylighting with Skylights</v>
          </cell>
          <cell r="E52" t="str">
            <v>CBSA 2014</v>
          </cell>
          <cell r="F52" t="str">
            <v>All</v>
          </cell>
          <cell r="H52" t="str">
            <v>New</v>
          </cell>
          <cell r="I52">
            <v>0</v>
          </cell>
        </row>
        <row r="53">
          <cell r="B53" t="str">
            <v>Lighting Controls</v>
          </cell>
          <cell r="C53" t="str">
            <v>Perimeter Daylighting Controls Advanced</v>
          </cell>
          <cell r="D53" t="str">
            <v>Daylighting with Windows</v>
          </cell>
          <cell r="E53" t="str">
            <v>CBSA 2014</v>
          </cell>
          <cell r="F53" t="str">
            <v>All</v>
          </cell>
          <cell r="H53" t="str">
            <v>New</v>
          </cell>
          <cell r="I53">
            <v>0</v>
          </cell>
        </row>
        <row r="54">
          <cell r="B54" t="str">
            <v>Lighting Controls</v>
          </cell>
          <cell r="C54" t="str">
            <v>Perimeter Daylighting Controls Advanced</v>
          </cell>
          <cell r="D54" t="str">
            <v>Daylighting with Windows</v>
          </cell>
          <cell r="E54" t="str">
            <v>CBSA 2014</v>
          </cell>
          <cell r="F54" t="str">
            <v>All</v>
          </cell>
          <cell r="H54" t="str">
            <v>New</v>
          </cell>
          <cell r="I54">
            <v>0</v>
          </cell>
        </row>
        <row r="55">
          <cell r="B55" t="str">
            <v>Lighting Controls</v>
          </cell>
          <cell r="C55" t="str">
            <v>Lighting Controls Interior</v>
          </cell>
          <cell r="D55" t="str">
            <v>Lighting Controls Interior</v>
          </cell>
          <cell r="E55" t="str">
            <v>CBSA 2014</v>
          </cell>
          <cell r="F55" t="str">
            <v>All</v>
          </cell>
          <cell r="H55" t="str">
            <v>New</v>
          </cell>
          <cell r="I55">
            <v>0</v>
          </cell>
        </row>
        <row r="56">
          <cell r="B56" t="str">
            <v>Lighting Controls</v>
          </cell>
          <cell r="C56" t="str">
            <v>Lighting Controls Interior</v>
          </cell>
          <cell r="D56" t="str">
            <v>Lighting Controls Interior</v>
          </cell>
          <cell r="E56" t="str">
            <v>CBSA 2014</v>
          </cell>
          <cell r="F56" t="str">
            <v>All</v>
          </cell>
          <cell r="H56" t="str">
            <v>New</v>
          </cell>
          <cell r="I56">
            <v>0</v>
          </cell>
        </row>
        <row r="57">
          <cell r="B57" t="str">
            <v>Lamps/Ballasts/Fixtures</v>
          </cell>
          <cell r="C57" t="str">
            <v>Exterior Building Lighting</v>
          </cell>
          <cell r="D57" t="str">
            <v>Exterior Building Lighting</v>
          </cell>
          <cell r="E57" t="str">
            <v>CBSA 2014</v>
          </cell>
          <cell r="F57" t="str">
            <v>All</v>
          </cell>
          <cell r="H57" t="str">
            <v>New</v>
          </cell>
          <cell r="I57">
            <v>0</v>
          </cell>
        </row>
        <row r="58">
          <cell r="B58" t="str">
            <v>Lamps/Ballasts/Fixtures</v>
          </cell>
          <cell r="C58" t="str">
            <v>Exterior Building Lighting</v>
          </cell>
          <cell r="D58" t="str">
            <v>Exterior Building Lighting</v>
          </cell>
          <cell r="E58" t="str">
            <v>CBSA 2014</v>
          </cell>
          <cell r="F58" t="str">
            <v>All</v>
          </cell>
          <cell r="H58" t="str">
            <v>New</v>
          </cell>
          <cell r="I58">
            <v>0</v>
          </cell>
        </row>
        <row r="59">
          <cell r="B59" t="str">
            <v>Lamps/Ballasts/Fixtures</v>
          </cell>
          <cell r="C59" t="str">
            <v>Street and Roadway Lighting</v>
          </cell>
          <cell r="D59" t="str">
            <v>Street and Roadway Lighting</v>
          </cell>
          <cell r="E59" t="str">
            <v>Navigant 2014</v>
          </cell>
          <cell r="F59" t="str">
            <v>Non-Building</v>
          </cell>
          <cell r="H59" t="str">
            <v>New</v>
          </cell>
          <cell r="I59">
            <v>0</v>
          </cell>
        </row>
        <row r="60">
          <cell r="B60" t="str">
            <v>Lamps/Ballasts/Fixtures</v>
          </cell>
          <cell r="C60" t="str">
            <v>Street and Roadway Lighting</v>
          </cell>
          <cell r="D60" t="str">
            <v>Street and Roadway Lighting</v>
          </cell>
          <cell r="E60" t="str">
            <v>Navigant 2014</v>
          </cell>
          <cell r="F60" t="str">
            <v>Non-Building</v>
          </cell>
          <cell r="H60" t="str">
            <v>New</v>
          </cell>
          <cell r="I60">
            <v>0</v>
          </cell>
        </row>
        <row r="61">
          <cell r="B61" t="str">
            <v>Lamps/Ballasts/Fixtures</v>
          </cell>
          <cell r="C61" t="str">
            <v>Parking Lighting</v>
          </cell>
          <cell r="D61" t="str">
            <v>Parking Lighting</v>
          </cell>
          <cell r="E61" t="str">
            <v>CBSA 2014</v>
          </cell>
          <cell r="F61" t="str">
            <v>All</v>
          </cell>
          <cell r="H61" t="str">
            <v>New</v>
          </cell>
          <cell r="I61">
            <v>0</v>
          </cell>
        </row>
        <row r="62">
          <cell r="B62" t="str">
            <v>Lamps/Ballasts/Fixtures</v>
          </cell>
          <cell r="C62" t="str">
            <v>Parking Lighting</v>
          </cell>
          <cell r="D62" t="str">
            <v>Parking Lighting</v>
          </cell>
          <cell r="E62" t="str">
            <v>CBSA 2014</v>
          </cell>
          <cell r="F62" t="str">
            <v>All</v>
          </cell>
          <cell r="H62" t="str">
            <v>New</v>
          </cell>
          <cell r="I62">
            <v>0</v>
          </cell>
        </row>
        <row r="63">
          <cell r="B63" t="e">
            <v>#N/A</v>
          </cell>
          <cell r="C63" t="str">
            <v>Bi-Level Stiarwell Lighting</v>
          </cell>
          <cell r="D63" t="e">
            <v>#N/A</v>
          </cell>
          <cell r="E63" t="e">
            <v>#N/A</v>
          </cell>
          <cell r="F63" t="e">
            <v>#N/A</v>
          </cell>
          <cell r="H63" t="e">
            <v>#N/A</v>
          </cell>
          <cell r="I63" t="e">
            <v>#N/A</v>
          </cell>
        </row>
        <row r="64">
          <cell r="B64" t="str">
            <v>Motors</v>
          </cell>
          <cell r="C64" t="str">
            <v>ECM-VAV</v>
          </cell>
          <cell r="D64" t="str">
            <v>ECM Motors on Variable Air Volume Boxes</v>
          </cell>
          <cell r="E64" t="str">
            <v>CBSA 2014</v>
          </cell>
          <cell r="F64" t="str">
            <v>All</v>
          </cell>
          <cell r="H64" t="str">
            <v>New</v>
          </cell>
          <cell r="I64">
            <v>0</v>
          </cell>
        </row>
        <row r="65">
          <cell r="B65" t="str">
            <v>Motors</v>
          </cell>
          <cell r="C65" t="str">
            <v>ECM-VAV</v>
          </cell>
          <cell r="D65" t="str">
            <v>ECM Motors on Variable Air Volume Boxes</v>
          </cell>
          <cell r="E65" t="str">
            <v>CBSA 2014</v>
          </cell>
          <cell r="F65" t="str">
            <v>All</v>
          </cell>
          <cell r="H65" t="str">
            <v>New</v>
          </cell>
          <cell r="I65">
            <v>0</v>
          </cell>
        </row>
        <row r="66">
          <cell r="B66" t="str">
            <v>Pool System Improvements</v>
          </cell>
          <cell r="C66" t="str">
            <v>Pool pumps</v>
          </cell>
          <cell r="D66" t="str">
            <v>Pool pumps</v>
          </cell>
          <cell r="E66" t="str">
            <v>CBSA 2014</v>
          </cell>
          <cell r="F66" t="str">
            <v>Some</v>
          </cell>
          <cell r="H66" t="str">
            <v>Retro</v>
          </cell>
          <cell r="I66" t="str">
            <v>x</v>
          </cell>
        </row>
        <row r="67">
          <cell r="B67" t="str">
            <v>Motors</v>
          </cell>
          <cell r="C67" t="str">
            <v>MotorsRewind</v>
          </cell>
          <cell r="D67" t="str">
            <v>Motors - Rewind</v>
          </cell>
          <cell r="E67" t="str">
            <v>CBSA 2014</v>
          </cell>
          <cell r="F67" t="str">
            <v>All</v>
          </cell>
          <cell r="H67" t="str">
            <v>New</v>
          </cell>
          <cell r="I67" t="str">
            <v>x</v>
          </cell>
        </row>
        <row r="68">
          <cell r="B68" t="str">
            <v>Motors</v>
          </cell>
          <cell r="C68" t="str">
            <v>MotorsRewind</v>
          </cell>
          <cell r="D68" t="str">
            <v>Motors - Rewind</v>
          </cell>
          <cell r="E68" t="str">
            <v>CBSA 2014</v>
          </cell>
          <cell r="F68" t="str">
            <v>All</v>
          </cell>
          <cell r="H68" t="str">
            <v>New</v>
          </cell>
          <cell r="I68" t="str">
            <v>x</v>
          </cell>
        </row>
        <row r="69">
          <cell r="B69" t="str">
            <v>Process Loads System Improvements</v>
          </cell>
          <cell r="C69" t="str">
            <v>Municipal Sewage Treatment</v>
          </cell>
          <cell r="D69" t="str">
            <v>Municipal Sewage Treatment</v>
          </cell>
          <cell r="E69" t="str">
            <v>2013 EPA Flow rates</v>
          </cell>
          <cell r="F69" t="str">
            <v>Non-Building</v>
          </cell>
          <cell r="H69" t="str">
            <v>Retro</v>
          </cell>
          <cell r="I69">
            <v>0</v>
          </cell>
        </row>
        <row r="70">
          <cell r="B70" t="str">
            <v>Process Loads System Improvements</v>
          </cell>
          <cell r="C70" t="str">
            <v>Municipal Water Supply</v>
          </cell>
          <cell r="D70" t="str">
            <v>Municipal Water Supply</v>
          </cell>
          <cell r="E70" t="str">
            <v>2013 EPA Flow rates</v>
          </cell>
          <cell r="F70" t="str">
            <v>Non-Building</v>
          </cell>
          <cell r="H70" t="str">
            <v>Retro</v>
          </cell>
          <cell r="I70">
            <v>0</v>
          </cell>
        </row>
        <row r="71">
          <cell r="B71" t="str">
            <v>Process Loads System Controls</v>
          </cell>
          <cell r="C71" t="str">
            <v>Engine Generator Block Heaters</v>
          </cell>
          <cell r="D71" t="str">
            <v>Engine Generator Block Heaters</v>
          </cell>
          <cell r="E71" t="str">
            <v>No Control</v>
          </cell>
          <cell r="F71" t="str">
            <v>All</v>
          </cell>
          <cell r="H71" t="str">
            <v>Retro</v>
          </cell>
          <cell r="I71" t="str">
            <v>x</v>
          </cell>
        </row>
        <row r="72">
          <cell r="B72" t="str">
            <v>Refrigeration System Improvements</v>
          </cell>
          <cell r="C72" t="str">
            <v>Grocery Refrigeration Bundle</v>
          </cell>
          <cell r="D72" t="str">
            <v>Grocery Refrigeration Bundle</v>
          </cell>
          <cell r="E72" t="str">
            <v>CBSA 2014</v>
          </cell>
          <cell r="F72" t="str">
            <v>Grocery</v>
          </cell>
          <cell r="H72" t="str">
            <v>Retro</v>
          </cell>
          <cell r="I72">
            <v>0</v>
          </cell>
        </row>
        <row r="73">
          <cell r="B73" t="str">
            <v>Packaged Refrigeration</v>
          </cell>
          <cell r="C73" t="str">
            <v>Packaged Refrigeration Equipment</v>
          </cell>
          <cell r="D73" t="str">
            <v>Packaged Refrigeration Equipment</v>
          </cell>
          <cell r="E73" t="str">
            <v>CBSA 2014</v>
          </cell>
          <cell r="F73" t="str">
            <v>Grocery</v>
          </cell>
          <cell r="H73" t="str">
            <v>New</v>
          </cell>
          <cell r="I73">
            <v>0</v>
          </cell>
        </row>
        <row r="74">
          <cell r="B74" t="str">
            <v>Refrigeration System Improvements</v>
          </cell>
          <cell r="C74" t="str">
            <v>Appliances - Freezers</v>
          </cell>
          <cell r="D74" t="str">
            <v>Appliances - Freezers</v>
          </cell>
          <cell r="E74" t="str">
            <v>Fed Std 2014</v>
          </cell>
          <cell r="F74" t="str">
            <v>All</v>
          </cell>
          <cell r="H74" t="str">
            <v>NR</v>
          </cell>
          <cell r="I74" t="str">
            <v>x</v>
          </cell>
        </row>
        <row r="75">
          <cell r="B75" t="str">
            <v>Refrigeration System Improvements</v>
          </cell>
          <cell r="C75" t="str">
            <v>Appliances - Refrigerators</v>
          </cell>
          <cell r="D75" t="str">
            <v>Appliances - Refrigerators</v>
          </cell>
          <cell r="E75" t="str">
            <v>Fed Std 2014</v>
          </cell>
          <cell r="F75" t="str">
            <v>All</v>
          </cell>
          <cell r="H75" t="str">
            <v>NR</v>
          </cell>
          <cell r="I75" t="str">
            <v>x</v>
          </cell>
        </row>
        <row r="76">
          <cell r="B76" t="str">
            <v>Refrigeration System Controls</v>
          </cell>
          <cell r="C76" t="str">
            <v>Water Cooler Controls</v>
          </cell>
          <cell r="D76" t="str">
            <v>Water Cooler Controls</v>
          </cell>
          <cell r="E76" t="str">
            <v>Uncontrolled</v>
          </cell>
          <cell r="F76" t="str">
            <v>Some</v>
          </cell>
          <cell r="H76" t="str">
            <v>NR</v>
          </cell>
          <cell r="I76" t="str">
            <v>x</v>
          </cell>
        </row>
        <row r="77">
          <cell r="B77" t="str">
            <v>Water Using Devices</v>
          </cell>
          <cell r="C77" t="str">
            <v>WHTanks</v>
          </cell>
          <cell r="D77" t="str">
            <v>DHW - Efficient Tanks</v>
          </cell>
          <cell r="E77" t="str">
            <v>CBSA 2014</v>
          </cell>
          <cell r="F77" t="str">
            <v>Some</v>
          </cell>
          <cell r="H77" t="str">
            <v>New</v>
          </cell>
          <cell r="I77">
            <v>0</v>
          </cell>
        </row>
        <row r="78">
          <cell r="B78" t="str">
            <v>Water Using Devices</v>
          </cell>
          <cell r="C78" t="str">
            <v>WHTanks</v>
          </cell>
          <cell r="D78" t="str">
            <v>DHW - Efficient Tanks</v>
          </cell>
          <cell r="E78" t="str">
            <v>CBSA 2014</v>
          </cell>
          <cell r="F78" t="str">
            <v>Some</v>
          </cell>
          <cell r="H78" t="str">
            <v>New</v>
          </cell>
          <cell r="I78">
            <v>0</v>
          </cell>
        </row>
        <row r="79">
          <cell r="B79" t="str">
            <v>Water Using Devices</v>
          </cell>
          <cell r="C79" t="str">
            <v>Appliances - Clothes Washers</v>
          </cell>
          <cell r="D79" t="str">
            <v>Appliances - Clothes Washers</v>
          </cell>
          <cell r="E79" t="str">
            <v>CBSA 2014</v>
          </cell>
          <cell r="F79" t="str">
            <v>Some</v>
          </cell>
          <cell r="H79" t="str">
            <v>NR</v>
          </cell>
          <cell r="I79" t="str">
            <v>x</v>
          </cell>
        </row>
        <row r="80">
          <cell r="B80" t="str">
            <v>Water Using Devices</v>
          </cell>
          <cell r="C80" t="str">
            <v>Showerheads</v>
          </cell>
          <cell r="D80" t="str">
            <v>DHW - Showerheads</v>
          </cell>
          <cell r="E80" t="str">
            <v>2.5 GPM</v>
          </cell>
          <cell r="F80" t="str">
            <v>Some</v>
          </cell>
          <cell r="H80" t="str">
            <v>Retro</v>
          </cell>
          <cell r="I80" t="str">
            <v>x</v>
          </cell>
        </row>
        <row r="81">
          <cell r="B81" t="str">
            <v>Water Using Devices</v>
          </cell>
          <cell r="C81" t="str">
            <v>Water Heating - GFHX</v>
          </cell>
          <cell r="D81" t="str">
            <v>Water Heating - GFHX</v>
          </cell>
          <cell r="E81" t="str">
            <v>No Heat Recovery</v>
          </cell>
          <cell r="F81" t="str">
            <v>All</v>
          </cell>
          <cell r="H81" t="str">
            <v>New</v>
          </cell>
          <cell r="I81" t="str">
            <v>x</v>
          </cell>
        </row>
        <row r="82">
          <cell r="B82" t="str">
            <v>Water Using Devices</v>
          </cell>
          <cell r="C82" t="str">
            <v>Demand Control Circulating system DHW</v>
          </cell>
          <cell r="D82" t="str">
            <v>Demand Control Circulating system DHW</v>
          </cell>
          <cell r="E82" t="str">
            <v>CBSA 2014</v>
          </cell>
          <cell r="F82" t="str">
            <v>Some</v>
          </cell>
          <cell r="H82" t="str">
            <v>Retro</v>
          </cell>
          <cell r="I82" t="str">
            <v>x</v>
          </cell>
        </row>
        <row r="83">
          <cell r="B83" t="str">
            <v>Water Heaters</v>
          </cell>
          <cell r="C83" t="str">
            <v>Central HPWH MF</v>
          </cell>
          <cell r="D83" t="str">
            <v>Central HPWH MF</v>
          </cell>
          <cell r="E83" t="str">
            <v>CBSA 2014</v>
          </cell>
          <cell r="F83" t="str">
            <v>Multifamily</v>
          </cell>
          <cell r="H83" t="str">
            <v>Retro</v>
          </cell>
          <cell r="I83" t="str">
            <v>x</v>
          </cell>
        </row>
        <row r="84">
          <cell r="B84" t="str">
            <v>Whole Bldg/Meter Level System Improvements</v>
          </cell>
          <cell r="C84" t="str">
            <v>Ultra Low Energy Building</v>
          </cell>
          <cell r="D84" t="str">
            <v>Ultra Low Energy Building</v>
          </cell>
          <cell r="E84" t="str">
            <v>Code</v>
          </cell>
          <cell r="F84" t="str">
            <v>Some</v>
          </cell>
          <cell r="H84" t="str">
            <v>New</v>
          </cell>
          <cell r="I84">
            <v>0</v>
          </cell>
        </row>
        <row r="85">
          <cell r="B85" t="e">
            <v>#N/A</v>
          </cell>
          <cell r="C85" t="str">
            <v>HPLowPowerGSFL</v>
          </cell>
          <cell r="D85" t="e">
            <v>#N/A</v>
          </cell>
          <cell r="E85" t="e">
            <v>#N/A</v>
          </cell>
          <cell r="F85" t="e">
            <v>#N/A</v>
          </cell>
          <cell r="H85" t="e">
            <v>#N/A</v>
          </cell>
          <cell r="I85" t="e">
            <v>#N/A</v>
          </cell>
        </row>
      </sheetData>
      <sheetData sheetId="18">
        <row r="11">
          <cell r="B11" t="str">
            <v>Assembly</v>
          </cell>
          <cell r="C11">
            <v>0.22184609974487568</v>
          </cell>
          <cell r="D11">
            <v>0.77815390025512432</v>
          </cell>
          <cell r="E11">
            <v>1</v>
          </cell>
          <cell r="G11" t="str">
            <v>Assembly</v>
          </cell>
          <cell r="H11">
            <v>0.47962038771740423</v>
          </cell>
          <cell r="I11">
            <v>0.52037961228259577</v>
          </cell>
          <cell r="J11">
            <v>1</v>
          </cell>
          <cell r="L11">
            <v>0.10640191237323121</v>
          </cell>
          <cell r="M11">
            <v>0.77815390025512432</v>
          </cell>
          <cell r="N11">
            <v>0.11544418737164447</v>
          </cell>
          <cell r="O11">
            <v>1</v>
          </cell>
        </row>
        <row r="12">
          <cell r="B12" t="str">
            <v>Grocery</v>
          </cell>
          <cell r="C12">
            <v>0.19141181754336017</v>
          </cell>
          <cell r="D12">
            <v>0.80858818245663977</v>
          </cell>
          <cell r="E12">
            <v>1</v>
          </cell>
          <cell r="G12" t="str">
            <v>Grocery</v>
          </cell>
          <cell r="H12">
            <v>0.38592097461312147</v>
          </cell>
          <cell r="I12">
            <v>0.61407902538687853</v>
          </cell>
          <cell r="J12">
            <v>1</v>
          </cell>
          <cell r="L12">
            <v>7.3869835178802537E-2</v>
          </cell>
          <cell r="M12">
            <v>0.80858818245663977</v>
          </cell>
          <cell r="N12">
            <v>0.11754198236455764</v>
          </cell>
          <cell r="O12">
            <v>0.99999999999999989</v>
          </cell>
        </row>
        <row r="13">
          <cell r="B13" t="str">
            <v>Lodging</v>
          </cell>
          <cell r="C13">
            <v>0.75058251470213166</v>
          </cell>
          <cell r="D13">
            <v>0.24941748529786834</v>
          </cell>
          <cell r="E13">
            <v>1</v>
          </cell>
          <cell r="G13" t="str">
            <v>Lodging</v>
          </cell>
          <cell r="H13">
            <v>0.59526013213262075</v>
          </cell>
          <cell r="I13">
            <v>0.40473986786737931</v>
          </cell>
          <cell r="J13">
            <v>1</v>
          </cell>
          <cell r="L13">
            <v>0.44679184687802564</v>
          </cell>
          <cell r="M13">
            <v>0.24941748529786834</v>
          </cell>
          <cell r="N13">
            <v>0.30379066782410608</v>
          </cell>
          <cell r="O13">
            <v>1</v>
          </cell>
        </row>
        <row r="14">
          <cell r="B14" t="str">
            <v>Office</v>
          </cell>
          <cell r="C14">
            <v>0.51635908187299928</v>
          </cell>
          <cell r="D14">
            <v>0.48364091812700072</v>
          </cell>
          <cell r="E14">
            <v>1</v>
          </cell>
          <cell r="G14" t="str">
            <v>Office</v>
          </cell>
          <cell r="H14">
            <v>0.45565580415878149</v>
          </cell>
          <cell r="I14">
            <v>0.54434419584121851</v>
          </cell>
          <cell r="J14">
            <v>1</v>
          </cell>
          <cell r="L14">
            <v>0.23528201268553159</v>
          </cell>
          <cell r="M14">
            <v>0.48364091812700072</v>
          </cell>
          <cell r="N14">
            <v>0.28107706918746772</v>
          </cell>
          <cell r="O14">
            <v>1</v>
          </cell>
        </row>
        <row r="15">
          <cell r="B15" t="str">
            <v>Other</v>
          </cell>
          <cell r="C15">
            <v>0.27428395672737665</v>
          </cell>
          <cell r="D15">
            <v>0.7257160432726234</v>
          </cell>
          <cell r="E15">
            <v>1</v>
          </cell>
          <cell r="G15" t="str">
            <v>Other</v>
          </cell>
          <cell r="H15">
            <v>0.6175903960921354</v>
          </cell>
          <cell r="I15">
            <v>0.38240960390786466</v>
          </cell>
          <cell r="J15">
            <v>1</v>
          </cell>
          <cell r="L15">
            <v>0.16939513747697868</v>
          </cell>
          <cell r="M15">
            <v>0.7257160432726234</v>
          </cell>
          <cell r="N15">
            <v>0.104888819250398</v>
          </cell>
          <cell r="O15">
            <v>1</v>
          </cell>
        </row>
        <row r="16">
          <cell r="B16" t="str">
            <v>Residential Care</v>
          </cell>
          <cell r="C16">
            <v>0.59443378738060659</v>
          </cell>
          <cell r="D16">
            <v>0.40556621261939335</v>
          </cell>
          <cell r="E16">
            <v>1</v>
          </cell>
          <cell r="G16" t="str">
            <v>Residential Care</v>
          </cell>
          <cell r="H16">
            <v>0.57173215680136025</v>
          </cell>
          <cell r="I16">
            <v>0.42826784319863981</v>
          </cell>
          <cell r="J16">
            <v>1</v>
          </cell>
          <cell r="L16">
            <v>0.33985691133471541</v>
          </cell>
          <cell r="M16">
            <v>0.40556621261939335</v>
          </cell>
          <cell r="N16">
            <v>0.25457687604589124</v>
          </cell>
          <cell r="O16">
            <v>1</v>
          </cell>
        </row>
        <row r="17">
          <cell r="B17" t="str">
            <v>Restaurant</v>
          </cell>
          <cell r="C17">
            <v>0.20634715054031719</v>
          </cell>
          <cell r="D17">
            <v>0.79365284945968273</v>
          </cell>
          <cell r="E17">
            <v>1</v>
          </cell>
          <cell r="G17" t="str">
            <v>Restaurant</v>
          </cell>
          <cell r="H17">
            <v>0.1456310681449533</v>
          </cell>
          <cell r="I17">
            <v>0.8543689318550467</v>
          </cell>
          <cell r="J17">
            <v>1</v>
          </cell>
          <cell r="L17">
            <v>3.0050555941853869E-2</v>
          </cell>
          <cell r="M17">
            <v>0.79365284945968273</v>
          </cell>
          <cell r="N17">
            <v>0.17629659459846331</v>
          </cell>
          <cell r="O17">
            <v>1</v>
          </cell>
        </row>
        <row r="18">
          <cell r="B18" t="str">
            <v>Retail/Service</v>
          </cell>
          <cell r="C18">
            <v>0.17516537112508487</v>
          </cell>
          <cell r="D18">
            <v>0.8248346288749151</v>
          </cell>
          <cell r="E18">
            <v>1</v>
          </cell>
          <cell r="G18" t="str">
            <v>Retail/Service</v>
          </cell>
          <cell r="H18">
            <v>0.63140923348225164</v>
          </cell>
          <cell r="I18">
            <v>0.3685907665177483</v>
          </cell>
          <cell r="J18">
            <v>1</v>
          </cell>
          <cell r="L18">
            <v>0.11060103271472398</v>
          </cell>
          <cell r="M18">
            <v>0.8248346288749151</v>
          </cell>
          <cell r="N18">
            <v>6.4564338410360883E-2</v>
          </cell>
          <cell r="O18">
            <v>1</v>
          </cell>
        </row>
        <row r="19">
          <cell r="B19" t="str">
            <v>School K-12</v>
          </cell>
          <cell r="C19">
            <v>0.15222217778811709</v>
          </cell>
          <cell r="D19">
            <v>0.84777782221188291</v>
          </cell>
          <cell r="E19">
            <v>1</v>
          </cell>
          <cell r="G19" t="str">
            <v>School K-12</v>
          </cell>
          <cell r="H19">
            <v>0.38344835656863396</v>
          </cell>
          <cell r="I19">
            <v>0.61655164343136604</v>
          </cell>
          <cell r="J19">
            <v>1</v>
          </cell>
          <cell r="L19">
            <v>5.8369343906151915E-2</v>
          </cell>
          <cell r="M19">
            <v>0.84777782221188291</v>
          </cell>
          <cell r="N19">
            <v>9.3852833881965178E-2</v>
          </cell>
          <cell r="O19">
            <v>1</v>
          </cell>
        </row>
        <row r="20">
          <cell r="B20" t="str">
            <v>Warehouse</v>
          </cell>
          <cell r="C20">
            <v>1.2996176702745714E-2</v>
          </cell>
          <cell r="D20">
            <v>0.98700382329725422</v>
          </cell>
          <cell r="E20">
            <v>1</v>
          </cell>
          <cell r="G20" t="str">
            <v>Warehouse</v>
          </cell>
          <cell r="H20">
            <v>0.49190726224873216</v>
          </cell>
          <cell r="I20">
            <v>0.50809273775126784</v>
          </cell>
          <cell r="J20">
            <v>1</v>
          </cell>
          <cell r="L20">
            <v>6.3929137015483993E-3</v>
          </cell>
          <cell r="M20">
            <v>0.98700382329725422</v>
          </cell>
          <cell r="N20">
            <v>6.6032630011973147E-3</v>
          </cell>
          <cell r="O20">
            <v>0.99999999999999989</v>
          </cell>
        </row>
        <row r="21">
          <cell r="B21" t="str">
            <v>Grand Total</v>
          </cell>
          <cell r="C21">
            <v>0.31549365790667433</v>
          </cell>
          <cell r="D21">
            <v>0.68450634209332561</v>
          </cell>
          <cell r="E21">
            <v>1</v>
          </cell>
          <cell r="G21" t="str">
            <v>Grand Total</v>
          </cell>
          <cell r="H21">
            <v>0.51592151636315642</v>
          </cell>
          <cell r="I21">
            <v>0.48407848363684358</v>
          </cell>
          <cell r="J21">
            <v>1</v>
          </cell>
          <cell r="L21">
            <v>0.16276996639017036</v>
          </cell>
          <cell r="M21">
            <v>0.68450634209332561</v>
          </cell>
          <cell r="N21">
            <v>0.15272369151650397</v>
          </cell>
          <cell r="O21">
            <v>1</v>
          </cell>
        </row>
        <row r="25">
          <cell r="B25" t="str">
            <v>Built-up share - for Com_Master -CHAR</v>
          </cell>
        </row>
        <row r="27">
          <cell r="B27" t="str">
            <v>Multizone Systems Only</v>
          </cell>
          <cell r="C27" t="str">
            <v>Everything But SZ ducted systems</v>
          </cell>
          <cell r="G27" t="str">
            <v>Custom work in this table</v>
          </cell>
          <cell r="K27" t="str">
            <v>Electric</v>
          </cell>
          <cell r="L27" t="str">
            <v>Gas</v>
          </cell>
          <cell r="M27" t="str">
            <v>HP</v>
          </cell>
          <cell r="N27" t="str">
            <v>Total</v>
          </cell>
          <cell r="P27" t="str">
            <v>Everything But SZ Ducted</v>
          </cell>
        </row>
        <row r="28">
          <cell r="B28">
            <v>0.13911514778937467</v>
          </cell>
          <cell r="C28">
            <v>0.27379566641599334</v>
          </cell>
          <cell r="G28" t="str">
            <v>Not all formulas are the same</v>
          </cell>
          <cell r="I28" t="str">
            <v>Large Off</v>
          </cell>
          <cell r="J28" t="str">
            <v>&gt;50,000</v>
          </cell>
          <cell r="K28">
            <v>0.20943280302167308</v>
          </cell>
          <cell r="L28">
            <v>0.54037060186620078</v>
          </cell>
          <cell r="M28">
            <v>0.25019659511212627</v>
          </cell>
          <cell r="N28">
            <v>1.0000000000000002</v>
          </cell>
          <cell r="P28">
            <v>0.72977881629252517</v>
          </cell>
        </row>
        <row r="29">
          <cell r="B29">
            <v>0</v>
          </cell>
          <cell r="C29">
            <v>0.20656505403266429</v>
          </cell>
          <cell r="G29" t="str">
            <v>Pulling from different parts of this worksheet</v>
          </cell>
          <cell r="I29" t="str">
            <v>Medium Off</v>
          </cell>
          <cell r="J29" t="str">
            <v>5,000 to 50,000</v>
          </cell>
          <cell r="K29">
            <v>0.22131165109110185</v>
          </cell>
          <cell r="L29">
            <v>0.51430081857580845</v>
          </cell>
          <cell r="M29">
            <v>0.26438753033308959</v>
          </cell>
          <cell r="N29">
            <v>0.99999999999999989</v>
          </cell>
          <cell r="P29">
            <v>0.46635610541382266</v>
          </cell>
        </row>
        <row r="30">
          <cell r="B30">
            <v>0.53</v>
          </cell>
          <cell r="C30">
            <v>0.53</v>
          </cell>
          <cell r="I30" t="str">
            <v>Small Off</v>
          </cell>
          <cell r="J30" t="str">
            <v>&lt;5,000</v>
          </cell>
          <cell r="K30">
            <v>0.30640942705415353</v>
          </cell>
          <cell r="L30">
            <v>0.3275419203320854</v>
          </cell>
          <cell r="M30">
            <v>0.36604865261376096</v>
          </cell>
          <cell r="N30">
            <v>0.99999999999999989</v>
          </cell>
          <cell r="P30">
            <v>0.18010901567330029</v>
          </cell>
        </row>
        <row r="31">
          <cell r="B31">
            <v>5.6924185465057203E-2</v>
          </cell>
          <cell r="C31">
            <v>0.68482020855141457</v>
          </cell>
          <cell r="I31" t="str">
            <v>Xlarge Ret</v>
          </cell>
          <cell r="J31" t="str">
            <v>&gt;100,000</v>
          </cell>
          <cell r="K31">
            <v>5.2995881766435368E-2</v>
          </cell>
          <cell r="L31">
            <v>0.91606730000738101</v>
          </cell>
          <cell r="M31">
            <v>3.0936818226183656E-2</v>
          </cell>
          <cell r="N31">
            <v>1</v>
          </cell>
          <cell r="P31">
            <v>0.2530928144049488</v>
          </cell>
        </row>
        <row r="32">
          <cell r="B32">
            <v>0.25506362599984067</v>
          </cell>
          <cell r="C32">
            <v>0.37830047353246543</v>
          </cell>
          <cell r="I32" t="str">
            <v>Large Ret</v>
          </cell>
          <cell r="J32" t="str">
            <v>50,000 - 100,000</v>
          </cell>
          <cell r="K32">
            <v>1.0593107738682607E-2</v>
          </cell>
          <cell r="L32">
            <v>0.98322307122393326</v>
          </cell>
          <cell r="M32">
            <v>6.1838210373840949E-3</v>
          </cell>
          <cell r="N32">
            <v>1</v>
          </cell>
          <cell r="P32">
            <v>0.2530928144049488</v>
          </cell>
        </row>
        <row r="33">
          <cell r="B33">
            <v>0.16716328428783481</v>
          </cell>
          <cell r="C33">
            <v>0.46120223430256424</v>
          </cell>
          <cell r="I33" t="str">
            <v>Medium Ret</v>
          </cell>
          <cell r="J33" t="str">
            <v>5000 - 50,000</v>
          </cell>
          <cell r="K33">
            <v>0.12006240959495594</v>
          </cell>
          <cell r="L33">
            <v>0.80985008893074606</v>
          </cell>
          <cell r="M33">
            <v>7.0087501474297986E-2</v>
          </cell>
          <cell r="N33">
            <v>1</v>
          </cell>
          <cell r="P33">
            <v>0.2530928144049488</v>
          </cell>
        </row>
        <row r="34">
          <cell r="B34">
            <v>2.8348285792584815E-2</v>
          </cell>
          <cell r="C34">
            <v>0.52265270042747103</v>
          </cell>
          <cell r="I34" t="str">
            <v>Small Ret</v>
          </cell>
          <cell r="J34" t="str">
            <v>&lt;5000</v>
          </cell>
          <cell r="K34">
            <v>0.2732917310450087</v>
          </cell>
          <cell r="L34">
            <v>0.56717178566142912</v>
          </cell>
          <cell r="M34">
            <v>0.15953648329356207</v>
          </cell>
          <cell r="N34">
            <v>0.99999999999999989</v>
          </cell>
          <cell r="P34">
            <v>0.2530928144049488</v>
          </cell>
        </row>
        <row r="35">
          <cell r="B35">
            <v>0</v>
          </cell>
          <cell r="C35">
            <v>5.8610362131589246E-2</v>
          </cell>
          <cell r="I35" t="str">
            <v>School K-12</v>
          </cell>
          <cell r="J35" t="str">
            <v>Any</v>
          </cell>
          <cell r="K35">
            <v>5.8369343906151915E-2</v>
          </cell>
          <cell r="L35">
            <v>0.84777782221188291</v>
          </cell>
          <cell r="M35">
            <v>9.3852833881965178E-2</v>
          </cell>
          <cell r="N35">
            <v>1</v>
          </cell>
          <cell r="P35">
            <v>0.45489304544728093</v>
          </cell>
        </row>
        <row r="36">
          <cell r="B36">
            <v>1.9041724473909054E-2</v>
          </cell>
          <cell r="C36">
            <v>0.2530928144049488</v>
          </cell>
          <cell r="I36" t="str">
            <v>University</v>
          </cell>
          <cell r="J36" t="str">
            <v>Any</v>
          </cell>
          <cell r="K36">
            <v>5.8369343906151915E-2</v>
          </cell>
          <cell r="L36">
            <v>0.84777782221188291</v>
          </cell>
          <cell r="M36">
            <v>9.3852833881965178E-2</v>
          </cell>
          <cell r="N36">
            <v>1</v>
          </cell>
          <cell r="P36">
            <v>0.45489304544728093</v>
          </cell>
        </row>
        <row r="37">
          <cell r="B37">
            <v>0.21392277044122734</v>
          </cell>
          <cell r="C37">
            <v>0.45489304544728093</v>
          </cell>
          <cell r="I37" t="str">
            <v>Warehouse</v>
          </cell>
          <cell r="J37" t="str">
            <v>Any</v>
          </cell>
          <cell r="K37">
            <v>6.3929137015483993E-3</v>
          </cell>
          <cell r="L37">
            <v>0.98700382329725422</v>
          </cell>
          <cell r="M37">
            <v>6.6032630011973147E-3</v>
          </cell>
          <cell r="N37">
            <v>0.99999999999999989</v>
          </cell>
          <cell r="P37">
            <v>0.68364721407456519</v>
          </cell>
        </row>
        <row r="38">
          <cell r="B38">
            <v>0.72</v>
          </cell>
          <cell r="C38">
            <v>0.72</v>
          </cell>
          <cell r="I38" t="str">
            <v>Supermarket</v>
          </cell>
          <cell r="J38" t="str">
            <v>&gt; 5000</v>
          </cell>
          <cell r="K38">
            <v>3.9182634298973458E-2</v>
          </cell>
          <cell r="L38">
            <v>0.46957192737561176</v>
          </cell>
          <cell r="M38">
            <v>6.234756715808213E-2</v>
          </cell>
          <cell r="N38">
            <v>0.57110212883266731</v>
          </cell>
          <cell r="P38">
            <v>0.20656505403266429</v>
          </cell>
        </row>
        <row r="39">
          <cell r="B39">
            <v>0</v>
          </cell>
          <cell r="C39">
            <v>0.68364721407456519</v>
          </cell>
          <cell r="I39" t="str">
            <v>MiniMart</v>
          </cell>
          <cell r="J39" t="str">
            <v>&lt; 5000</v>
          </cell>
          <cell r="K39">
            <v>9.8940421863423066E-3</v>
          </cell>
          <cell r="L39">
            <v>0.86606113087441317</v>
          </cell>
          <cell r="M39">
            <v>1.5743440192688529E-2</v>
          </cell>
          <cell r="N39">
            <v>0.89169861325344391</v>
          </cell>
          <cell r="P39">
            <v>0.20656505403266429</v>
          </cell>
        </row>
        <row r="40">
          <cell r="I40" t="str">
            <v>Restaurant</v>
          </cell>
          <cell r="J40" t="str">
            <v>Any</v>
          </cell>
          <cell r="K40">
            <v>3.0050555941853869E-2</v>
          </cell>
          <cell r="L40">
            <v>0.79365284945968273</v>
          </cell>
          <cell r="M40">
            <v>0.17629659459846331</v>
          </cell>
          <cell r="N40">
            <v>1</v>
          </cell>
          <cell r="P40">
            <v>5.8610362131589246E-2</v>
          </cell>
        </row>
        <row r="41">
          <cell r="I41" t="str">
            <v>Lodging</v>
          </cell>
          <cell r="J41" t="str">
            <v>Any</v>
          </cell>
          <cell r="K41">
            <v>0.44679184687802564</v>
          </cell>
          <cell r="L41">
            <v>0.24941748529786834</v>
          </cell>
          <cell r="M41">
            <v>0.30379066782410608</v>
          </cell>
          <cell r="N41">
            <v>1</v>
          </cell>
          <cell r="P41">
            <v>0.68482020855141457</v>
          </cell>
        </row>
        <row r="42">
          <cell r="I42" t="str">
            <v>Hospital</v>
          </cell>
          <cell r="J42" t="str">
            <v>Any</v>
          </cell>
          <cell r="K42">
            <v>0.33985691133471541</v>
          </cell>
          <cell r="L42">
            <v>0.40556621261939335</v>
          </cell>
          <cell r="M42">
            <v>0.25457687604589124</v>
          </cell>
          <cell r="N42">
            <v>1</v>
          </cell>
          <cell r="P42">
            <v>0.53</v>
          </cell>
        </row>
        <row r="43">
          <cell r="I43" t="str">
            <v>Residential Care</v>
          </cell>
          <cell r="J43" t="str">
            <v>Any</v>
          </cell>
          <cell r="K43">
            <v>0.33985691133471541</v>
          </cell>
          <cell r="L43">
            <v>0.40556621261939335</v>
          </cell>
          <cell r="M43">
            <v>0.25457687604589124</v>
          </cell>
          <cell r="N43">
            <v>1</v>
          </cell>
          <cell r="P43">
            <v>0.53</v>
          </cell>
        </row>
        <row r="44">
          <cell r="I44" t="str">
            <v>Assembly</v>
          </cell>
          <cell r="J44" t="str">
            <v>Any</v>
          </cell>
          <cell r="K44">
            <v>0.10640191237323121</v>
          </cell>
          <cell r="L44">
            <v>0.77815390025512432</v>
          </cell>
          <cell r="M44">
            <v>0.11544418737164447</v>
          </cell>
          <cell r="N44">
            <v>1</v>
          </cell>
          <cell r="P44">
            <v>0.27379566641599334</v>
          </cell>
        </row>
        <row r="45">
          <cell r="I45" t="str">
            <v>Other</v>
          </cell>
          <cell r="J45" t="str">
            <v>Any</v>
          </cell>
          <cell r="K45">
            <v>0.16939513747697868</v>
          </cell>
          <cell r="L45">
            <v>0.7257160432726234</v>
          </cell>
          <cell r="M45">
            <v>0.104888819250398</v>
          </cell>
          <cell r="N45">
            <v>1</v>
          </cell>
          <cell r="P45">
            <v>0.46120223430256424</v>
          </cell>
        </row>
        <row r="48">
          <cell r="B48" t="str">
            <v>Site_ID</v>
          </cell>
          <cell r="C48" t="str">
            <v>(All)</v>
          </cell>
        </row>
        <row r="49">
          <cell r="B49" t="str">
            <v>Fan_Ctr</v>
          </cell>
          <cell r="C49" t="str">
            <v>(All)</v>
          </cell>
        </row>
        <row r="50">
          <cell r="B50" t="str">
            <v>DistSys</v>
          </cell>
          <cell r="C50" t="str">
            <v>(All)</v>
          </cell>
        </row>
        <row r="51">
          <cell r="B51" t="str">
            <v>Equip_Type</v>
          </cell>
          <cell r="C51" t="str">
            <v>(All)</v>
          </cell>
        </row>
        <row r="52">
          <cell r="B52" t="str">
            <v>DistSys_Detail</v>
          </cell>
          <cell r="C52" t="str">
            <v>(All)</v>
          </cell>
        </row>
        <row r="54">
          <cell r="B54" t="str">
            <v>Sum of Heat_Frac_Sf_PNW_Heated</v>
          </cell>
          <cell r="D54" t="str">
            <v>Column Labels</v>
          </cell>
        </row>
        <row r="55">
          <cell r="B55" t="str">
            <v>Row Labels</v>
          </cell>
          <cell r="C55" t="str">
            <v>Size_Group</v>
          </cell>
          <cell r="D55" t="str">
            <v>Electricity</v>
          </cell>
          <cell r="E55" t="str">
            <v>Natural Gas</v>
          </cell>
          <cell r="F55" t="str">
            <v>Grand Total</v>
          </cell>
          <cell r="G55" t="str">
            <v>SF</v>
          </cell>
        </row>
        <row r="56">
          <cell r="B56" t="str">
            <v>Assembly</v>
          </cell>
          <cell r="C56" t="str">
            <v>&lt;5,001</v>
          </cell>
          <cell r="D56">
            <v>0.28968678369813988</v>
          </cell>
          <cell r="E56">
            <v>0.71031321630186006</v>
          </cell>
          <cell r="F56">
            <v>1</v>
          </cell>
          <cell r="G56">
            <v>10791889.418072201</v>
          </cell>
        </row>
        <row r="57">
          <cell r="C57" t="str">
            <v>100,001+</v>
          </cell>
          <cell r="D57">
            <v>0.18435982906228074</v>
          </cell>
          <cell r="E57">
            <v>0.81564017093771923</v>
          </cell>
          <cell r="F57">
            <v>1</v>
          </cell>
          <cell r="G57">
            <v>47585686.482744053</v>
          </cell>
        </row>
        <row r="58">
          <cell r="C58" t="str">
            <v>20,001-50,000</v>
          </cell>
          <cell r="D58">
            <v>0.20157557375693722</v>
          </cell>
          <cell r="E58">
            <v>0.79842442624306276</v>
          </cell>
          <cell r="F58">
            <v>1</v>
          </cell>
          <cell r="G58">
            <v>75093057.6555399</v>
          </cell>
        </row>
        <row r="59">
          <cell r="C59" t="str">
            <v>5,001-20,000</v>
          </cell>
          <cell r="D59">
            <v>0.28320940685422302</v>
          </cell>
          <cell r="E59">
            <v>0.71679059314577698</v>
          </cell>
          <cell r="F59">
            <v>1</v>
          </cell>
          <cell r="G59">
            <v>133312634.77726388</v>
          </cell>
        </row>
        <row r="60">
          <cell r="C60" t="str">
            <v>50,001-100,000</v>
          </cell>
          <cell r="D60">
            <v>0.12313805305365039</v>
          </cell>
          <cell r="E60">
            <v>0.87686194694634967</v>
          </cell>
          <cell r="F60">
            <v>1</v>
          </cell>
          <cell r="G60">
            <v>56800309.557055436</v>
          </cell>
          <cell r="O60" t="str">
            <v>Electric</v>
          </cell>
          <cell r="P60" t="str">
            <v>Gas</v>
          </cell>
        </row>
        <row r="61">
          <cell r="B61" t="str">
            <v>Grocery</v>
          </cell>
          <cell r="C61" t="str">
            <v>&lt;5,001</v>
          </cell>
          <cell r="D61">
            <v>0.53042807262438818</v>
          </cell>
          <cell r="E61">
            <v>0.46957192737561176</v>
          </cell>
          <cell r="F61">
            <v>1</v>
          </cell>
          <cell r="G61">
            <v>9815889.4471183456</v>
          </cell>
          <cell r="I61" t="str">
            <v>&lt;5,001</v>
          </cell>
          <cell r="J61">
            <v>0.53042807262438818</v>
          </cell>
          <cell r="K61">
            <v>0.46957192737561176</v>
          </cell>
          <cell r="L61">
            <v>1</v>
          </cell>
          <cell r="M61">
            <v>9815889.4471183456</v>
          </cell>
          <cell r="N61" t="str">
            <v>&gt; 5000</v>
          </cell>
          <cell r="O61">
            <v>0.53042807262438818</v>
          </cell>
          <cell r="P61">
            <v>0.46957192737561176</v>
          </cell>
        </row>
        <row r="62">
          <cell r="C62" t="str">
            <v>20,001-50,000</v>
          </cell>
          <cell r="D62">
            <v>3.5142286878275322E-2</v>
          </cell>
          <cell r="E62">
            <v>0.96485771312172464</v>
          </cell>
          <cell r="F62">
            <v>1</v>
          </cell>
          <cell r="G62">
            <v>23241500.137925949</v>
          </cell>
          <cell r="I62" t="str">
            <v>20,001-50,000</v>
          </cell>
          <cell r="J62">
            <v>3.5142286878275322E-2</v>
          </cell>
          <cell r="K62">
            <v>0.96485771312172464</v>
          </cell>
          <cell r="L62">
            <v>1</v>
          </cell>
          <cell r="M62">
            <v>23241500.137925949</v>
          </cell>
          <cell r="N62" t="str">
            <v>&lt; 5000</v>
          </cell>
          <cell r="O62">
            <v>0.13393886912558689</v>
          </cell>
          <cell r="P62">
            <v>0.86606113087441317</v>
          </cell>
        </row>
        <row r="63">
          <cell r="C63" t="str">
            <v>5,001-20,000</v>
          </cell>
          <cell r="D63">
            <v>0.24107220109261876</v>
          </cell>
          <cell r="E63">
            <v>0.75892779890738127</v>
          </cell>
          <cell r="F63">
            <v>1</v>
          </cell>
          <cell r="G63">
            <v>16084444.905748043</v>
          </cell>
          <cell r="I63" t="str">
            <v>5,001-20,000</v>
          </cell>
          <cell r="J63">
            <v>0.24107220109261876</v>
          </cell>
          <cell r="K63">
            <v>0.75892779890738127</v>
          </cell>
          <cell r="L63">
            <v>1</v>
          </cell>
          <cell r="M63">
            <v>16084444.905748043</v>
          </cell>
        </row>
        <row r="64">
          <cell r="C64" t="str">
            <v>50,001-100,000</v>
          </cell>
          <cell r="D64">
            <v>0.16478658283274414</v>
          </cell>
          <cell r="E64">
            <v>0.83521341716725583</v>
          </cell>
          <cell r="F64">
            <v>1</v>
          </cell>
          <cell r="G64">
            <v>18575140.114893399</v>
          </cell>
          <cell r="I64" t="str">
            <v>50,001-100,000</v>
          </cell>
          <cell r="J64">
            <v>0.16478658283274414</v>
          </cell>
          <cell r="K64">
            <v>0.83521341716725583</v>
          </cell>
          <cell r="L64">
            <v>1</v>
          </cell>
          <cell r="M64">
            <v>18575140.114893399</v>
          </cell>
        </row>
        <row r="65">
          <cell r="B65" t="str">
            <v>Lodging</v>
          </cell>
          <cell r="C65" t="str">
            <v>&lt;5,001</v>
          </cell>
          <cell r="D65">
            <v>1</v>
          </cell>
          <cell r="E65">
            <v>0</v>
          </cell>
          <cell r="F65">
            <v>1</v>
          </cell>
          <cell r="G65">
            <v>771154.95824772085</v>
          </cell>
        </row>
        <row r="66">
          <cell r="C66" t="str">
            <v>100,001+</v>
          </cell>
          <cell r="D66">
            <v>0.66932609944359711</v>
          </cell>
          <cell r="E66">
            <v>0.33067390055640283</v>
          </cell>
          <cell r="F66">
            <v>1</v>
          </cell>
          <cell r="G66">
            <v>37478802.645819291</v>
          </cell>
        </row>
        <row r="67">
          <cell r="C67" t="str">
            <v>20,001-50,000</v>
          </cell>
          <cell r="D67">
            <v>0.80938461207249257</v>
          </cell>
          <cell r="E67">
            <v>0.19061538792750743</v>
          </cell>
          <cell r="F67">
            <v>1</v>
          </cell>
          <cell r="G67">
            <v>44511439.869276322</v>
          </cell>
        </row>
        <row r="68">
          <cell r="C68" t="str">
            <v>5,001-20,000</v>
          </cell>
          <cell r="D68">
            <v>0.708233600439651</v>
          </cell>
          <cell r="E68">
            <v>0.29176639956034905</v>
          </cell>
          <cell r="F68">
            <v>1</v>
          </cell>
          <cell r="G68">
            <v>8867151.9690522291</v>
          </cell>
        </row>
        <row r="69">
          <cell r="C69" t="str">
            <v>50,001-100,000</v>
          </cell>
          <cell r="D69">
            <v>0.75967537196550394</v>
          </cell>
          <cell r="E69">
            <v>0.24032462803449609</v>
          </cell>
          <cell r="F69">
            <v>1</v>
          </cell>
          <cell r="G69">
            <v>67217799.666102752</v>
          </cell>
          <cell r="O69" t="str">
            <v>Electric</v>
          </cell>
          <cell r="P69" t="str">
            <v>Gas</v>
          </cell>
          <cell r="T69" t="str">
            <v>SZ Ducted</v>
          </cell>
          <cell r="V69" t="str">
            <v>SZ Ducted</v>
          </cell>
          <cell r="W69" t="str">
            <v>Everything but</v>
          </cell>
          <cell r="Y69" t="str">
            <v>Multizone systems</v>
          </cell>
        </row>
        <row r="70">
          <cell r="B70" t="str">
            <v>Office</v>
          </cell>
          <cell r="C70" t="str">
            <v>&lt;5,001</v>
          </cell>
          <cell r="D70">
            <v>0.67245807966791449</v>
          </cell>
          <cell r="E70">
            <v>0.3275419203320854</v>
          </cell>
          <cell r="F70">
            <v>1</v>
          </cell>
          <cell r="G70">
            <v>88922415.770519257</v>
          </cell>
          <cell r="I70" t="str">
            <v>100,001+</v>
          </cell>
          <cell r="J70">
            <v>0.56343603427674449</v>
          </cell>
          <cell r="K70">
            <v>0.43656396572325545</v>
          </cell>
          <cell r="L70">
            <v>1</v>
          </cell>
          <cell r="M70">
            <v>161400968.09734377</v>
          </cell>
          <cell r="N70" t="str">
            <v>&gt;50,000</v>
          </cell>
          <cell r="O70">
            <v>0.45962939813379933</v>
          </cell>
          <cell r="P70">
            <v>0.54037060186620078</v>
          </cell>
          <cell r="S70" t="str">
            <v>100,001+</v>
          </cell>
          <cell r="T70">
            <v>0.20317755500773604</v>
          </cell>
          <cell r="U70" t="str">
            <v>&gt;50,000</v>
          </cell>
          <cell r="V70">
            <v>0.27022118370747483</v>
          </cell>
          <cell r="W70">
            <v>0.72977881629252517</v>
          </cell>
          <cell r="Y70" t="str">
            <v>&lt;5,001</v>
          </cell>
        </row>
        <row r="71">
          <cell r="C71" t="str">
            <v>100,001+</v>
          </cell>
          <cell r="D71">
            <v>0.56343603427674449</v>
          </cell>
          <cell r="E71">
            <v>0.43656396572325545</v>
          </cell>
          <cell r="F71">
            <v>1</v>
          </cell>
          <cell r="G71">
            <v>161400968.09734377</v>
          </cell>
          <cell r="I71" t="str">
            <v>50,001-100,000</v>
          </cell>
          <cell r="J71">
            <v>0.25807624626210907</v>
          </cell>
          <cell r="K71">
            <v>0.74192375373789099</v>
          </cell>
          <cell r="L71">
            <v>1</v>
          </cell>
          <cell r="M71">
            <v>83126914.229880497</v>
          </cell>
          <cell r="N71" t="str">
            <v>5,000 to 50,000</v>
          </cell>
          <cell r="O71">
            <v>0.48569918142419144</v>
          </cell>
          <cell r="P71">
            <v>0.51430081857580845</v>
          </cell>
          <cell r="S71" t="str">
            <v>50,001-100,000</v>
          </cell>
          <cell r="T71">
            <v>0.40039450575540259</v>
          </cell>
          <cell r="U71" t="str">
            <v>5,000 to 50,000</v>
          </cell>
          <cell r="V71">
            <v>0.53364389458617734</v>
          </cell>
          <cell r="W71">
            <v>0.46635610541382266</v>
          </cell>
          <cell r="Y71" t="str">
            <v>100,001+</v>
          </cell>
        </row>
        <row r="72">
          <cell r="C72" t="str">
            <v>20,001-50,000</v>
          </cell>
          <cell r="D72">
            <v>0.34614420585949485</v>
          </cell>
          <cell r="E72">
            <v>0.6538557941405051</v>
          </cell>
          <cell r="F72">
            <v>1</v>
          </cell>
          <cell r="G72">
            <v>121088778.65134136</v>
          </cell>
          <cell r="I72" t="str">
            <v>20,001-50,000</v>
          </cell>
          <cell r="J72">
            <v>0.34614420585949485</v>
          </cell>
          <cell r="K72">
            <v>0.6538557941405051</v>
          </cell>
          <cell r="L72">
            <v>1</v>
          </cell>
          <cell r="M72">
            <v>121088778.65134136</v>
          </cell>
          <cell r="N72" t="str">
            <v>&lt;5,000</v>
          </cell>
          <cell r="O72">
            <v>0.67245807966791449</v>
          </cell>
          <cell r="P72">
            <v>0.3275419203320854</v>
          </cell>
          <cell r="S72" t="str">
            <v>20,001-50,000</v>
          </cell>
          <cell r="T72">
            <v>0.79236371541570771</v>
          </cell>
          <cell r="U72" t="str">
            <v>&lt;5,000</v>
          </cell>
          <cell r="V72">
            <v>0.81989098432669971</v>
          </cell>
          <cell r="W72">
            <v>0.18010901567330029</v>
          </cell>
          <cell r="Y72" t="str">
            <v>20,001-50,000</v>
          </cell>
        </row>
        <row r="73">
          <cell r="C73" t="str">
            <v>5,001-20,000</v>
          </cell>
          <cell r="D73">
            <v>0.59535158312648861</v>
          </cell>
          <cell r="E73">
            <v>0.40464841687351133</v>
          </cell>
          <cell r="F73">
            <v>1</v>
          </cell>
          <cell r="G73">
            <v>154110090.46318847</v>
          </cell>
          <cell r="I73" t="str">
            <v>5,001-20,000</v>
          </cell>
          <cell r="J73">
            <v>0.59535158312648861</v>
          </cell>
          <cell r="K73">
            <v>0.40464841687351133</v>
          </cell>
          <cell r="L73">
            <v>1</v>
          </cell>
          <cell r="M73">
            <v>154110090.46318847</v>
          </cell>
          <cell r="S73" t="str">
            <v>5,001-20,000</v>
          </cell>
          <cell r="T73">
            <v>0.87333850962546711</v>
          </cell>
          <cell r="Y73" t="str">
            <v>5,001-20,000</v>
          </cell>
        </row>
        <row r="74">
          <cell r="C74" t="str">
            <v>50,001-100,000</v>
          </cell>
          <cell r="D74">
            <v>0.25807624626210907</v>
          </cell>
          <cell r="E74">
            <v>0.74192375373789099</v>
          </cell>
          <cell r="F74">
            <v>1</v>
          </cell>
          <cell r="G74">
            <v>83126914.229880497</v>
          </cell>
          <cell r="I74" t="str">
            <v>&lt;5,001</v>
          </cell>
          <cell r="J74">
            <v>0.67245807966791449</v>
          </cell>
          <cell r="K74">
            <v>0.3275419203320854</v>
          </cell>
          <cell r="L74">
            <v>1</v>
          </cell>
          <cell r="M74">
            <v>88922415.770519257</v>
          </cell>
          <cell r="S74" t="str">
            <v>&lt;5,001</v>
          </cell>
          <cell r="T74">
            <v>0.86743113566731078</v>
          </cell>
          <cell r="Y74" t="str">
            <v>50,001-100,000</v>
          </cell>
        </row>
        <row r="75">
          <cell r="B75" t="str">
            <v>Other</v>
          </cell>
          <cell r="C75" t="str">
            <v>&lt;5,001</v>
          </cell>
          <cell r="D75">
            <v>0.36963108384061777</v>
          </cell>
          <cell r="E75">
            <v>0.63036891615938218</v>
          </cell>
          <cell r="F75">
            <v>1</v>
          </cell>
          <cell r="G75">
            <v>11401400.474691771</v>
          </cell>
        </row>
        <row r="76">
          <cell r="C76" t="str">
            <v>100,001+</v>
          </cell>
          <cell r="D76">
            <v>0.11927323464793231</v>
          </cell>
          <cell r="E76">
            <v>0.88072676535206773</v>
          </cell>
          <cell r="F76">
            <v>1</v>
          </cell>
          <cell r="G76">
            <v>60024943.803527087</v>
          </cell>
        </row>
        <row r="77">
          <cell r="C77" t="str">
            <v>20,001-50,000</v>
          </cell>
          <cell r="D77">
            <v>0.28972859528015749</v>
          </cell>
          <cell r="E77">
            <v>0.71027140471984251</v>
          </cell>
          <cell r="F77">
            <v>1</v>
          </cell>
          <cell r="G77">
            <v>67056749.230095625</v>
          </cell>
        </row>
        <row r="78">
          <cell r="C78" t="str">
            <v>5,001-20,000</v>
          </cell>
          <cell r="D78">
            <v>0.19665327325738066</v>
          </cell>
          <cell r="E78">
            <v>0.80334672674261942</v>
          </cell>
          <cell r="F78">
            <v>1</v>
          </cell>
          <cell r="G78">
            <v>90016986.964126915</v>
          </cell>
        </row>
        <row r="79">
          <cell r="C79" t="str">
            <v>50,001-100,000</v>
          </cell>
          <cell r="D79">
            <v>0.58009651662613548</v>
          </cell>
          <cell r="E79">
            <v>0.41990348337386446</v>
          </cell>
          <cell r="F79">
            <v>1</v>
          </cell>
          <cell r="G79">
            <v>46335023.23670388</v>
          </cell>
        </row>
        <row r="80">
          <cell r="B80" t="str">
            <v>Residential Care</v>
          </cell>
          <cell r="C80" t="str">
            <v>&lt;5,001</v>
          </cell>
          <cell r="D80">
            <v>1.3677517552166963E-2</v>
          </cell>
          <cell r="E80">
            <v>0.98632248244783316</v>
          </cell>
          <cell r="F80">
            <v>1</v>
          </cell>
          <cell r="G80">
            <v>617607.67825962591</v>
          </cell>
        </row>
        <row r="81">
          <cell r="C81" t="str">
            <v>100,001+</v>
          </cell>
          <cell r="D81">
            <v>0.65208373998713842</v>
          </cell>
          <cell r="E81">
            <v>0.34791626001286152</v>
          </cell>
          <cell r="F81">
            <v>1</v>
          </cell>
          <cell r="G81">
            <v>29481393.869044412</v>
          </cell>
        </row>
        <row r="82">
          <cell r="C82" t="str">
            <v>20,001-50,000</v>
          </cell>
          <cell r="D82">
            <v>0.58940370199270897</v>
          </cell>
          <cell r="E82">
            <v>0.41059629800729103</v>
          </cell>
          <cell r="F82">
            <v>1</v>
          </cell>
          <cell r="G82">
            <v>45870170.91031719</v>
          </cell>
        </row>
        <row r="83">
          <cell r="C83" t="str">
            <v>5,001-20,000</v>
          </cell>
          <cell r="D83">
            <v>0.43473317164785674</v>
          </cell>
          <cell r="E83">
            <v>0.56526682835214326</v>
          </cell>
          <cell r="F83">
            <v>1</v>
          </cell>
          <cell r="G83">
            <v>21950482.47130106</v>
          </cell>
        </row>
        <row r="84">
          <cell r="C84" t="str">
            <v>50,001-100,000</v>
          </cell>
          <cell r="D84">
            <v>0.7159490279733054</v>
          </cell>
          <cell r="E84">
            <v>0.28405097202669471</v>
          </cell>
          <cell r="F84">
            <v>1</v>
          </cell>
          <cell r="G84">
            <v>19712054.250720531</v>
          </cell>
        </row>
        <row r="85">
          <cell r="B85" t="str">
            <v>Restaurant</v>
          </cell>
          <cell r="C85" t="str">
            <v>&lt;5,001</v>
          </cell>
          <cell r="D85">
            <v>0.222372990309429</v>
          </cell>
          <cell r="E85">
            <v>0.77762700969057108</v>
          </cell>
          <cell r="F85">
            <v>1</v>
          </cell>
          <cell r="G85">
            <v>23327830.483758003</v>
          </cell>
        </row>
        <row r="86">
          <cell r="C86" t="str">
            <v>5,001-20,000</v>
          </cell>
          <cell r="D86">
            <v>0.19083743977042419</v>
          </cell>
          <cell r="E86">
            <v>0.80916256022957589</v>
          </cell>
          <cell r="F86">
            <v>1</v>
          </cell>
          <cell r="G86">
            <v>24104129.2800515</v>
          </cell>
          <cell r="O86" t="str">
            <v>Electric</v>
          </cell>
          <cell r="P86" t="str">
            <v>Gas</v>
          </cell>
        </row>
        <row r="87">
          <cell r="B87" t="str">
            <v>Retail/Service</v>
          </cell>
          <cell r="C87" t="str">
            <v>&lt;5,001</v>
          </cell>
          <cell r="D87">
            <v>0.43282821433857083</v>
          </cell>
          <cell r="E87">
            <v>0.56717178566142912</v>
          </cell>
          <cell r="F87">
            <v>1</v>
          </cell>
          <cell r="G87">
            <v>45229806.543296024</v>
          </cell>
          <cell r="H87">
            <v>0.01</v>
          </cell>
          <cell r="I87" t="str">
            <v>100,001+</v>
          </cell>
          <cell r="J87">
            <v>8.3932699992619028E-2</v>
          </cell>
          <cell r="K87">
            <v>0.91606730000738101</v>
          </cell>
          <cell r="L87">
            <v>1</v>
          </cell>
          <cell r="M87">
            <v>124562026.1368593</v>
          </cell>
          <cell r="N87" t="str">
            <v>&gt;100,000</v>
          </cell>
          <cell r="O87">
            <v>8.3932699992619028E-2</v>
          </cell>
          <cell r="P87">
            <v>0.91606730000738101</v>
          </cell>
        </row>
        <row r="88">
          <cell r="C88" t="str">
            <v>100,001+</v>
          </cell>
          <cell r="D88">
            <v>8.3932699992619028E-2</v>
          </cell>
          <cell r="E88">
            <v>0.91606730000738101</v>
          </cell>
          <cell r="F88">
            <v>1</v>
          </cell>
          <cell r="G88">
            <v>124562026.1368593</v>
          </cell>
          <cell r="H88">
            <v>0.02</v>
          </cell>
          <cell r="I88" t="str">
            <v>50,001-100,000</v>
          </cell>
          <cell r="J88">
            <v>1.6776928776066704E-2</v>
          </cell>
          <cell r="K88">
            <v>0.98322307122393326</v>
          </cell>
          <cell r="L88">
            <v>1</v>
          </cell>
          <cell r="M88">
            <v>29532449.302067615</v>
          </cell>
          <cell r="N88" t="str">
            <v>50,000 - 100,000</v>
          </cell>
          <cell r="O88">
            <v>1.6776928776066704E-2</v>
          </cell>
          <cell r="P88">
            <v>0.98322307122393326</v>
          </cell>
        </row>
        <row r="89">
          <cell r="C89" t="str">
            <v>20,001-50,000</v>
          </cell>
          <cell r="D89">
            <v>0.12300334486769968</v>
          </cell>
          <cell r="E89">
            <v>0.8769966551323003</v>
          </cell>
          <cell r="F89">
            <v>1</v>
          </cell>
          <cell r="G89">
            <v>150479652.53202388</v>
          </cell>
          <cell r="H89">
            <v>0.03</v>
          </cell>
          <cell r="I89" t="str">
            <v>20,001-50,000</v>
          </cell>
          <cell r="J89">
            <v>0.12300334486769968</v>
          </cell>
          <cell r="K89">
            <v>0.8769966551323003</v>
          </cell>
          <cell r="L89">
            <v>1</v>
          </cell>
          <cell r="M89">
            <v>150479652.53202388</v>
          </cell>
          <cell r="N89" t="str">
            <v>5000 - 50,000</v>
          </cell>
          <cell r="O89">
            <v>0.19014991106925394</v>
          </cell>
          <cell r="P89">
            <v>0.80985008893074606</v>
          </cell>
        </row>
        <row r="90">
          <cell r="C90" t="str">
            <v>5,001-20,000</v>
          </cell>
          <cell r="D90">
            <v>0.26113899837633403</v>
          </cell>
          <cell r="E90">
            <v>0.73886100162366586</v>
          </cell>
          <cell r="F90">
            <v>1</v>
          </cell>
          <cell r="G90">
            <v>142334439.47546965</v>
          </cell>
          <cell r="H90">
            <v>0.04</v>
          </cell>
          <cell r="I90" t="str">
            <v>5,001-20,000</v>
          </cell>
          <cell r="J90">
            <v>0.26113899837633403</v>
          </cell>
          <cell r="K90">
            <v>0.73886100162366586</v>
          </cell>
          <cell r="L90">
            <v>1</v>
          </cell>
          <cell r="M90">
            <v>142334439.47546965</v>
          </cell>
          <cell r="N90" t="str">
            <v>&lt;5000</v>
          </cell>
          <cell r="O90">
            <v>0.43282821433857083</v>
          </cell>
          <cell r="P90">
            <v>0.56717178566142912</v>
          </cell>
        </row>
        <row r="91">
          <cell r="C91" t="str">
            <v>50,001-100,000</v>
          </cell>
          <cell r="D91">
            <v>1.6776928776066704E-2</v>
          </cell>
          <cell r="E91">
            <v>0.98322307122393326</v>
          </cell>
          <cell r="F91">
            <v>1</v>
          </cell>
          <cell r="G91">
            <v>29532449.302067615</v>
          </cell>
          <cell r="H91">
            <v>0.05</v>
          </cell>
          <cell r="I91" t="str">
            <v>&lt;5,001</v>
          </cell>
          <cell r="J91">
            <v>0.43282821433857083</v>
          </cell>
          <cell r="K91">
            <v>0.56717178566142912</v>
          </cell>
          <cell r="L91">
            <v>1</v>
          </cell>
          <cell r="M91">
            <v>45229806.543296024</v>
          </cell>
        </row>
        <row r="92">
          <cell r="B92" t="str">
            <v>School K-12</v>
          </cell>
          <cell r="C92" t="str">
            <v>&lt;5,001</v>
          </cell>
          <cell r="D92">
            <v>6.8260893508024292E-2</v>
          </cell>
          <cell r="E92">
            <v>0.93173910649197567</v>
          </cell>
          <cell r="F92">
            <v>1</v>
          </cell>
          <cell r="G92">
            <v>2868722.4248554921</v>
          </cell>
        </row>
        <row r="93">
          <cell r="C93" t="str">
            <v>100,001+</v>
          </cell>
          <cell r="D93">
            <v>0.16029926138119366</v>
          </cell>
          <cell r="E93">
            <v>0.83970073861880623</v>
          </cell>
          <cell r="F93">
            <v>1</v>
          </cell>
          <cell r="G93">
            <v>70407779.68745172</v>
          </cell>
        </row>
        <row r="94">
          <cell r="C94" t="str">
            <v>20,001-50,000</v>
          </cell>
          <cell r="D94">
            <v>0.14157569383085569</v>
          </cell>
          <cell r="E94">
            <v>0.85842430616914434</v>
          </cell>
          <cell r="F94">
            <v>1</v>
          </cell>
          <cell r="G94">
            <v>84555158.13868171</v>
          </cell>
        </row>
        <row r="95">
          <cell r="C95" t="str">
            <v>5,001-20,000</v>
          </cell>
          <cell r="D95">
            <v>0.24053328228867543</v>
          </cell>
          <cell r="E95">
            <v>0.75946671771132457</v>
          </cell>
          <cell r="F95">
            <v>1</v>
          </cell>
          <cell r="G95">
            <v>8452418.6872956287</v>
          </cell>
        </row>
        <row r="96">
          <cell r="C96" t="str">
            <v>50,001-100,000</v>
          </cell>
          <cell r="D96">
            <v>0.14934373572795726</v>
          </cell>
          <cell r="E96">
            <v>0.85065626427204277</v>
          </cell>
          <cell r="F96">
            <v>1</v>
          </cell>
          <cell r="G96">
            <v>60468543.335515603</v>
          </cell>
        </row>
        <row r="97">
          <cell r="B97" t="str">
            <v>Warehouse</v>
          </cell>
          <cell r="C97" t="str">
            <v>&lt;5,001</v>
          </cell>
          <cell r="D97">
            <v>0.12838801779438211</v>
          </cell>
          <cell r="E97">
            <v>0.87161198220561797</v>
          </cell>
          <cell r="F97">
            <v>1</v>
          </cell>
          <cell r="G97">
            <v>8938801.4812825639</v>
          </cell>
        </row>
        <row r="98">
          <cell r="C98" t="str">
            <v>100,001+</v>
          </cell>
          <cell r="D98">
            <v>0</v>
          </cell>
          <cell r="E98">
            <v>1</v>
          </cell>
          <cell r="F98">
            <v>1</v>
          </cell>
          <cell r="G98">
            <v>28824886.069673002</v>
          </cell>
        </row>
        <row r="99">
          <cell r="C99" t="str">
            <v>20,001-50,000</v>
          </cell>
          <cell r="D99">
            <v>5.1437746035443866E-3</v>
          </cell>
          <cell r="E99">
            <v>0.99485622539645557</v>
          </cell>
          <cell r="F99">
            <v>1</v>
          </cell>
          <cell r="G99">
            <v>99863887.212485299</v>
          </cell>
        </row>
        <row r="100">
          <cell r="C100" t="str">
            <v>5,001-20,000</v>
          </cell>
          <cell r="D100">
            <v>1.4492053425769444E-2</v>
          </cell>
          <cell r="E100">
            <v>0.98550794657423046</v>
          </cell>
          <cell r="F100">
            <v>1</v>
          </cell>
          <cell r="G100">
            <v>49025622.289909087</v>
          </cell>
        </row>
        <row r="101">
          <cell r="C101" t="str">
            <v>50,001-100,000</v>
          </cell>
          <cell r="D101">
            <v>1.8182350443928772E-2</v>
          </cell>
          <cell r="E101">
            <v>0.9818176495560712</v>
          </cell>
          <cell r="F101">
            <v>1</v>
          </cell>
          <cell r="G101">
            <v>10409150.518417275</v>
          </cell>
        </row>
        <row r="102">
          <cell r="B102" t="str">
            <v>Grand Total</v>
          </cell>
          <cell r="D102">
            <v>0.31344565584888812</v>
          </cell>
          <cell r="E102">
            <v>0.68655434415111194</v>
          </cell>
          <cell r="F102">
            <v>1</v>
          </cell>
          <cell r="G102">
            <v>2514648185.3050141</v>
          </cell>
        </row>
        <row r="105">
          <cell r="B105" t="str">
            <v>Shares of Electric Heat</v>
          </cell>
        </row>
        <row r="106">
          <cell r="B106" t="str">
            <v>Site_ID</v>
          </cell>
          <cell r="C106" t="str">
            <v>(All)</v>
          </cell>
        </row>
        <row r="107">
          <cell r="B107" t="str">
            <v>Fan_Ctr</v>
          </cell>
          <cell r="C107" t="str">
            <v>(All)</v>
          </cell>
        </row>
        <row r="108">
          <cell r="B108" t="str">
            <v>DistSys</v>
          </cell>
          <cell r="C108" t="str">
            <v>(All)</v>
          </cell>
        </row>
        <row r="109">
          <cell r="B109" t="str">
            <v>DistSys_Detail</v>
          </cell>
          <cell r="C109" t="str">
            <v>(All)</v>
          </cell>
        </row>
        <row r="110">
          <cell r="B110" t="str">
            <v>HeatSys_PrimFuel</v>
          </cell>
          <cell r="C110" t="str">
            <v>Electricity</v>
          </cell>
        </row>
        <row r="111">
          <cell r="B111" t="str">
            <v>Equip_Type</v>
          </cell>
          <cell r="C111" t="str">
            <v>(All)</v>
          </cell>
        </row>
        <row r="113">
          <cell r="B113" t="str">
            <v>Sum of Heat_Frac_Sf_PNW_Heated</v>
          </cell>
          <cell r="C113" t="str">
            <v>Column Labels</v>
          </cell>
        </row>
        <row r="114">
          <cell r="B114" t="str">
            <v>Row Labels</v>
          </cell>
          <cell r="C114" t="str">
            <v>CE</v>
          </cell>
          <cell r="D114" t="str">
            <v>HP</v>
          </cell>
          <cell r="E114" t="str">
            <v>HWC</v>
          </cell>
          <cell r="F114" t="str">
            <v>NA</v>
          </cell>
          <cell r="G114" t="str">
            <v>OT</v>
          </cell>
          <cell r="H114" t="str">
            <v>SC</v>
          </cell>
          <cell r="I114" t="str">
            <v>SE</v>
          </cell>
          <cell r="J114" t="str">
            <v>Grand Total</v>
          </cell>
          <cell r="K114" t="str">
            <v>Elect- Non-HP</v>
          </cell>
          <cell r="L114" t="str">
            <v>Elect-HP</v>
          </cell>
        </row>
        <row r="115">
          <cell r="B115" t="str">
            <v>Assembly</v>
          </cell>
          <cell r="C115">
            <v>2.1933371064227269E-2</v>
          </cell>
          <cell r="D115">
            <v>0.52037961228259577</v>
          </cell>
          <cell r="E115">
            <v>8.4869959933207936E-2</v>
          </cell>
          <cell r="F115">
            <v>0.37281705671996906</v>
          </cell>
          <cell r="G115">
            <v>0</v>
          </cell>
          <cell r="H115">
            <v>0</v>
          </cell>
          <cell r="I115">
            <v>0</v>
          </cell>
          <cell r="J115">
            <v>1</v>
          </cell>
          <cell r="K115">
            <v>0.47962038771740423</v>
          </cell>
          <cell r="L115">
            <v>0.52037961228259577</v>
          </cell>
        </row>
        <row r="116">
          <cell r="B116" t="str">
            <v>Grocery</v>
          </cell>
          <cell r="C116">
            <v>0</v>
          </cell>
          <cell r="D116">
            <v>0.61407902538687853</v>
          </cell>
          <cell r="E116">
            <v>0</v>
          </cell>
          <cell r="F116">
            <v>0.38592097461312153</v>
          </cell>
          <cell r="G116">
            <v>0</v>
          </cell>
          <cell r="H116">
            <v>0</v>
          </cell>
          <cell r="I116">
            <v>0</v>
          </cell>
          <cell r="J116">
            <v>1</v>
          </cell>
          <cell r="K116">
            <v>0.38592097461312147</v>
          </cell>
          <cell r="L116">
            <v>0.61407902538687853</v>
          </cell>
        </row>
        <row r="117">
          <cell r="B117" t="str">
            <v>Lodging</v>
          </cell>
          <cell r="C117">
            <v>0</v>
          </cell>
          <cell r="D117">
            <v>0.40473986786737931</v>
          </cell>
          <cell r="E117">
            <v>1.9101566005885497E-2</v>
          </cell>
          <cell r="F117">
            <v>0.56637390858008696</v>
          </cell>
          <cell r="G117">
            <v>0</v>
          </cell>
          <cell r="H117">
            <v>0</v>
          </cell>
          <cell r="I117">
            <v>9.7846575466481386E-3</v>
          </cell>
          <cell r="J117">
            <v>1</v>
          </cell>
          <cell r="K117">
            <v>0.59526013213262075</v>
          </cell>
          <cell r="L117">
            <v>0.40473986786737931</v>
          </cell>
        </row>
        <row r="118">
          <cell r="B118" t="str">
            <v>Office</v>
          </cell>
          <cell r="C118">
            <v>0</v>
          </cell>
          <cell r="D118">
            <v>0.54434419584121851</v>
          </cell>
          <cell r="E118">
            <v>1.3163924041996011E-2</v>
          </cell>
          <cell r="F118">
            <v>0.29977798762598179</v>
          </cell>
          <cell r="G118">
            <v>5.6989236417166553E-3</v>
          </cell>
          <cell r="H118">
            <v>1.8553743341665496E-2</v>
          </cell>
          <cell r="I118">
            <v>0.11846122550742165</v>
          </cell>
          <cell r="J118">
            <v>1</v>
          </cell>
          <cell r="K118">
            <v>0.45565580415878149</v>
          </cell>
          <cell r="L118">
            <v>0.54434419584121851</v>
          </cell>
        </row>
        <row r="119">
          <cell r="B119" t="str">
            <v>Other</v>
          </cell>
          <cell r="C119">
            <v>1.8656133921888154E-2</v>
          </cell>
          <cell r="D119">
            <v>0.38240960390786466</v>
          </cell>
          <cell r="E119">
            <v>3.4723225987817435E-2</v>
          </cell>
          <cell r="F119">
            <v>0.39770544205545494</v>
          </cell>
          <cell r="G119">
            <v>0</v>
          </cell>
          <cell r="H119">
            <v>0</v>
          </cell>
          <cell r="I119">
            <v>0.1665055941269748</v>
          </cell>
          <cell r="J119">
            <v>1</v>
          </cell>
          <cell r="K119">
            <v>0.6175903960921354</v>
          </cell>
          <cell r="L119">
            <v>0.38240960390786466</v>
          </cell>
        </row>
        <row r="120">
          <cell r="B120" t="str">
            <v>Residential Care</v>
          </cell>
          <cell r="C120">
            <v>0</v>
          </cell>
          <cell r="D120">
            <v>0.42826784319863981</v>
          </cell>
          <cell r="E120">
            <v>0</v>
          </cell>
          <cell r="F120">
            <v>0.57173215680136014</v>
          </cell>
          <cell r="G120">
            <v>0</v>
          </cell>
          <cell r="H120">
            <v>0</v>
          </cell>
          <cell r="I120">
            <v>0</v>
          </cell>
          <cell r="J120">
            <v>1</v>
          </cell>
          <cell r="K120">
            <v>0.57173215680136025</v>
          </cell>
          <cell r="L120">
            <v>0.42826784319863981</v>
          </cell>
        </row>
        <row r="121">
          <cell r="B121" t="str">
            <v>Restaurant</v>
          </cell>
          <cell r="C121">
            <v>0</v>
          </cell>
          <cell r="D121">
            <v>0.8543689318550467</v>
          </cell>
          <cell r="E121">
            <v>0</v>
          </cell>
          <cell r="F121">
            <v>0.14563106814495325</v>
          </cell>
          <cell r="G121">
            <v>0</v>
          </cell>
          <cell r="H121">
            <v>0</v>
          </cell>
          <cell r="I121">
            <v>0</v>
          </cell>
          <cell r="J121">
            <v>1</v>
          </cell>
          <cell r="K121">
            <v>0.1456310681449533</v>
          </cell>
          <cell r="L121">
            <v>0.8543689318550467</v>
          </cell>
        </row>
        <row r="122">
          <cell r="B122" t="str">
            <v>Retail/Service</v>
          </cell>
          <cell r="C122">
            <v>0</v>
          </cell>
          <cell r="D122">
            <v>0.3685907665177483</v>
          </cell>
          <cell r="E122">
            <v>0</v>
          </cell>
          <cell r="F122">
            <v>0.63140923348225175</v>
          </cell>
          <cell r="G122">
            <v>0</v>
          </cell>
          <cell r="H122">
            <v>0</v>
          </cell>
          <cell r="I122">
            <v>0</v>
          </cell>
          <cell r="J122">
            <v>1</v>
          </cell>
          <cell r="K122">
            <v>0.63140923348225164</v>
          </cell>
          <cell r="L122">
            <v>0.3685907665177483</v>
          </cell>
        </row>
      </sheetData>
      <sheetData sheetId="19">
        <row r="11">
          <cell r="B11">
            <v>2.0434554153352484E-2</v>
          </cell>
        </row>
        <row r="12">
          <cell r="B12">
            <v>3.1863582040406999E-2</v>
          </cell>
        </row>
        <row r="13">
          <cell r="B13">
            <v>5.5794347273117245E-2</v>
          </cell>
        </row>
        <row r="14">
          <cell r="B14">
            <v>0.23374291413554329</v>
          </cell>
        </row>
        <row r="15">
          <cell r="B15">
            <v>0.12270755891365608</v>
          </cell>
        </row>
        <row r="16">
          <cell r="B16">
            <v>4.2121761451219118E-2</v>
          </cell>
        </row>
        <row r="17">
          <cell r="B17">
            <v>1.255060122823257E-2</v>
          </cell>
        </row>
        <row r="18">
          <cell r="B18">
            <v>0.16379453573805774</v>
          </cell>
        </row>
        <row r="19">
          <cell r="B19">
            <v>8.8639553331737689E-2</v>
          </cell>
          <cell r="N19" t="str">
            <v>Data tables from CBSA</v>
          </cell>
        </row>
        <row r="20">
          <cell r="B20">
            <v>2.590476843098345E-3</v>
          </cell>
        </row>
        <row r="21">
          <cell r="B21">
            <v>9.6266945662747766E-2</v>
          </cell>
          <cell r="N21" t="str">
            <v>Site_ID</v>
          </cell>
          <cell r="O21" t="str">
            <v>(All)</v>
          </cell>
        </row>
        <row r="22">
          <cell r="B22">
            <v>1</v>
          </cell>
          <cell r="N22" t="str">
            <v>Fan_Ctr</v>
          </cell>
          <cell r="O22" t="str">
            <v>(All)</v>
          </cell>
        </row>
        <row r="23">
          <cell r="B23">
            <v>7.398534349162611E-2</v>
          </cell>
          <cell r="N23" t="str">
            <v>DistSys</v>
          </cell>
          <cell r="O23" t="str">
            <v>(All)</v>
          </cell>
        </row>
        <row r="24">
          <cell r="N24" t="str">
            <v>Equip_Type</v>
          </cell>
          <cell r="O24" t="str">
            <v>(All)</v>
          </cell>
        </row>
        <row r="25">
          <cell r="N25" t="str">
            <v>DistSys_Detail</v>
          </cell>
          <cell r="O25" t="str">
            <v>(All)</v>
          </cell>
        </row>
        <row r="26">
          <cell r="N26" t="str">
            <v>Vintage</v>
          </cell>
          <cell r="O26" t="str">
            <v>2004-2013</v>
          </cell>
        </row>
        <row r="27">
          <cell r="B27" t="str">
            <v>2004-2013</v>
          </cell>
          <cell r="I27" t="str">
            <v>To CHAR</v>
          </cell>
          <cell r="U27" t="str">
            <v>Vintage</v>
          </cell>
          <cell r="V27" t="str">
            <v>2004-2013</v>
          </cell>
        </row>
        <row r="28">
          <cell r="P28" t="str">
            <v>Values</v>
          </cell>
        </row>
        <row r="29">
          <cell r="B29" t="str">
            <v>Sum of Sf_PNW</v>
          </cell>
          <cell r="E29" t="str">
            <v>SF</v>
          </cell>
          <cell r="F29" t="str">
            <v>SF Share</v>
          </cell>
          <cell r="G29" t="str">
            <v>Cool Frac</v>
          </cell>
          <cell r="J29" t="str">
            <v>SF</v>
          </cell>
          <cell r="K29" t="str">
            <v>SF Share</v>
          </cell>
          <cell r="L29" t="str">
            <v>Cool Frac</v>
          </cell>
          <cell r="N29" t="str">
            <v>Row Labels</v>
          </cell>
          <cell r="O29" t="str">
            <v>Size_Group</v>
          </cell>
          <cell r="P29" t="str">
            <v>Sum of Heat_Frac_Sf_PNW_Heated</v>
          </cell>
          <cell r="Q29" t="str">
            <v>Sum of Cool_Frac_Sf_PNW</v>
          </cell>
          <cell r="S29" t="str">
            <v>Share</v>
          </cell>
          <cell r="U29" t="str">
            <v>Row Labels</v>
          </cell>
          <cell r="V29" t="str">
            <v>Sum of Sf_PNW</v>
          </cell>
        </row>
        <row r="30">
          <cell r="B30">
            <v>165907691.59999999</v>
          </cell>
          <cell r="D30" t="str">
            <v>Assembly</v>
          </cell>
          <cell r="E30">
            <v>165907691.59999999</v>
          </cell>
          <cell r="F30">
            <v>0.12949316922883078</v>
          </cell>
          <cell r="G30">
            <v>0.91177234717447209</v>
          </cell>
          <cell r="I30" t="str">
            <v>Large Off</v>
          </cell>
          <cell r="J30">
            <v>165907691.59999999</v>
          </cell>
          <cell r="K30">
            <v>0.12949316922883078</v>
          </cell>
          <cell r="L30">
            <v>0.95128694884061893</v>
          </cell>
          <cell r="N30" t="str">
            <v>Assembly</v>
          </cell>
          <cell r="P30">
            <v>162680832.55865625</v>
          </cell>
          <cell r="Q30">
            <v>151270045.38443044</v>
          </cell>
          <cell r="R30">
            <v>165907691.59999999</v>
          </cell>
          <cell r="S30">
            <v>0.91177234717447209</v>
          </cell>
          <cell r="U30" t="str">
            <v>Assembly</v>
          </cell>
          <cell r="V30">
            <v>165907691.59999999</v>
          </cell>
        </row>
        <row r="31">
          <cell r="B31">
            <v>26180915.399999999</v>
          </cell>
          <cell r="D31" t="str">
            <v>Supermarket</v>
          </cell>
          <cell r="E31">
            <v>22661825.399999999</v>
          </cell>
          <cell r="F31">
            <v>1.7687857405861318E-2</v>
          </cell>
          <cell r="G31">
            <v>0.92147944946531313</v>
          </cell>
          <cell r="I31" t="str">
            <v>Medium Off</v>
          </cell>
          <cell r="J31">
            <v>22661825.399999999</v>
          </cell>
          <cell r="K31">
            <v>1.7687857405861318E-2</v>
          </cell>
          <cell r="L31">
            <v>0.97665874571205136</v>
          </cell>
          <cell r="N31" t="str">
            <v>Grocery</v>
          </cell>
          <cell r="O31" t="str">
            <v>&lt;5,001</v>
          </cell>
          <cell r="P31">
            <v>3007817.5990934744</v>
          </cell>
          <cell r="Q31">
            <v>2951425.5438271598</v>
          </cell>
          <cell r="R31">
            <v>3519089.9999999995</v>
          </cell>
          <cell r="S31">
            <v>0.83868998628257874</v>
          </cell>
          <cell r="U31" t="str">
            <v>Grocery</v>
          </cell>
          <cell r="V31">
            <v>26180915.399999999</v>
          </cell>
        </row>
        <row r="32">
          <cell r="B32">
            <v>3519089.9999999995</v>
          </cell>
          <cell r="D32" t="str">
            <v>Minimart</v>
          </cell>
          <cell r="E32">
            <v>3519089.9999999995</v>
          </cell>
          <cell r="F32">
            <v>2.7466967474911578E-3</v>
          </cell>
          <cell r="G32">
            <v>0.83868998628257874</v>
          </cell>
          <cell r="I32" t="str">
            <v>Small Off</v>
          </cell>
          <cell r="J32">
            <v>3519089.9999999995</v>
          </cell>
          <cell r="K32">
            <v>2.7466967474911578E-3</v>
          </cell>
          <cell r="L32">
            <v>0.91122609210258287</v>
          </cell>
          <cell r="O32" t="str">
            <v>5,001-20,000</v>
          </cell>
          <cell r="P32">
            <v>3986446.8767986465</v>
          </cell>
          <cell r="Q32">
            <v>3879036.8423711793</v>
          </cell>
          <cell r="R32">
            <v>4873991.3999999994</v>
          </cell>
          <cell r="S32">
            <v>0.79586452334962665</v>
          </cell>
          <cell r="U32" t="str">
            <v>&lt;5,001</v>
          </cell>
          <cell r="V32">
            <v>3519089.9999999995</v>
          </cell>
        </row>
        <row r="33">
          <cell r="B33">
            <v>4873991.3999999994</v>
          </cell>
          <cell r="D33" t="str">
            <v>Hospital</v>
          </cell>
          <cell r="E33">
            <v>40823878</v>
          </cell>
          <cell r="F33">
            <v>3.1863582040406992E-2</v>
          </cell>
          <cell r="I33" t="str">
            <v>Xlarge Ret</v>
          </cell>
          <cell r="J33">
            <v>40823878</v>
          </cell>
          <cell r="K33">
            <v>3.1863582040406992E-2</v>
          </cell>
          <cell r="L33">
            <v>0.98608503921852686</v>
          </cell>
          <cell r="O33" t="str">
            <v>20,001-50,000</v>
          </cell>
          <cell r="P33">
            <v>11467754.274220692</v>
          </cell>
          <cell r="Q33">
            <v>10683291.020562317</v>
          </cell>
          <cell r="R33">
            <v>11467755</v>
          </cell>
          <cell r="S33">
            <v>0.93159393626410025</v>
          </cell>
          <cell r="U33" t="str">
            <v>5,001-20,000</v>
          </cell>
          <cell r="V33">
            <v>4873991.3999999994</v>
          </cell>
        </row>
        <row r="34">
          <cell r="B34">
            <v>11467755</v>
          </cell>
          <cell r="D34" t="str">
            <v>Lodging</v>
          </cell>
          <cell r="E34">
            <v>71484167.200000003</v>
          </cell>
          <cell r="F34">
            <v>5.5794347273117231E-2</v>
          </cell>
          <cell r="G34">
            <v>0.94438859080377269</v>
          </cell>
          <cell r="I34" t="str">
            <v>Large Ret</v>
          </cell>
          <cell r="J34">
            <v>71484167.200000003</v>
          </cell>
          <cell r="K34">
            <v>5.5794347273117231E-2</v>
          </cell>
          <cell r="L34">
            <v>0.77181511362305244</v>
          </cell>
          <cell r="O34" t="str">
            <v>50,001-100,000</v>
          </cell>
          <cell r="P34">
            <v>6320078.5305375494</v>
          </cell>
          <cell r="Q34">
            <v>6320078.5305375513</v>
          </cell>
          <cell r="R34">
            <v>6320079</v>
          </cell>
          <cell r="S34">
            <v>0.99999992571889551</v>
          </cell>
          <cell r="U34" t="str">
            <v>20,001-50,000</v>
          </cell>
          <cell r="V34">
            <v>11467755</v>
          </cell>
        </row>
        <row r="35">
          <cell r="B35">
            <v>6320079</v>
          </cell>
          <cell r="D35" t="str">
            <v>Large Off</v>
          </cell>
          <cell r="E35">
            <v>148846158</v>
          </cell>
          <cell r="F35">
            <v>0.11617641437279382</v>
          </cell>
          <cell r="G35">
            <v>0.95128694884061893</v>
          </cell>
          <cell r="I35" t="str">
            <v>Medium Ret</v>
          </cell>
          <cell r="J35">
            <v>148846158</v>
          </cell>
          <cell r="K35">
            <v>0.11617641437279382</v>
          </cell>
          <cell r="L35">
            <v>0.90527535536267667</v>
          </cell>
          <cell r="N35" t="str">
            <v>Lodging</v>
          </cell>
          <cell r="P35">
            <v>67358224.807189479</v>
          </cell>
          <cell r="Q35">
            <v>67508831.926789269</v>
          </cell>
          <cell r="R35">
            <v>71484167.200000003</v>
          </cell>
          <cell r="S35">
            <v>0.94438859080377269</v>
          </cell>
          <cell r="U35" t="str">
            <v>50,001-100,000</v>
          </cell>
          <cell r="V35">
            <v>6320079</v>
          </cell>
        </row>
        <row r="36">
          <cell r="B36">
            <v>40823878</v>
          </cell>
          <cell r="D36" t="str">
            <v>Medium Off</v>
          </cell>
          <cell r="E36">
            <v>127597664</v>
          </cell>
          <cell r="F36">
            <v>9.9591681001699198E-2</v>
          </cell>
          <cell r="G36">
            <v>0.97665874571205136</v>
          </cell>
          <cell r="I36" t="str">
            <v>Small Ret</v>
          </cell>
          <cell r="J36">
            <v>127597664</v>
          </cell>
          <cell r="K36">
            <v>9.9591681001699198E-2</v>
          </cell>
          <cell r="L36">
            <v>0.53668215741883951</v>
          </cell>
          <cell r="N36" t="str">
            <v>Office</v>
          </cell>
          <cell r="O36" t="str">
            <v>&lt;5,001</v>
          </cell>
          <cell r="P36">
            <v>23029482.214190245</v>
          </cell>
          <cell r="Q36">
            <v>20985065.432742432</v>
          </cell>
          <cell r="R36">
            <v>23029482.600000001</v>
          </cell>
          <cell r="S36">
            <v>0.91122609210258287</v>
          </cell>
          <cell r="U36" t="str">
            <v>Hospital</v>
          </cell>
          <cell r="V36">
            <v>40823878</v>
          </cell>
        </row>
        <row r="37">
          <cell r="B37">
            <v>71484167.200000003</v>
          </cell>
          <cell r="D37" t="str">
            <v>Small Off</v>
          </cell>
          <cell r="E37">
            <v>23029482.600000001</v>
          </cell>
          <cell r="F37">
            <v>1.7974818761050219E-2</v>
          </cell>
          <cell r="G37">
            <v>0.91122609210258287</v>
          </cell>
          <cell r="I37" t="str">
            <v>School K-12</v>
          </cell>
          <cell r="J37">
            <v>23029482.600000001</v>
          </cell>
          <cell r="K37">
            <v>1.7974818761050219E-2</v>
          </cell>
          <cell r="L37">
            <v>0.96128535178408803</v>
          </cell>
          <cell r="O37" t="str">
            <v>5,001-20,000</v>
          </cell>
          <cell r="P37">
            <v>80784182.574405566</v>
          </cell>
          <cell r="Q37">
            <v>82746734.576799899</v>
          </cell>
          <cell r="R37">
            <v>85725024</v>
          </cell>
          <cell r="S37">
            <v>0.96525764258520241</v>
          </cell>
          <cell r="U37" t="str">
            <v>Lodging</v>
          </cell>
          <cell r="V37">
            <v>71484167.200000003</v>
          </cell>
        </row>
        <row r="38">
          <cell r="B38">
            <v>299473304.60000002</v>
          </cell>
          <cell r="D38" t="str">
            <v>Other</v>
          </cell>
          <cell r="E38">
            <v>157213913</v>
          </cell>
          <cell r="F38">
            <v>0.12270755891365605</v>
          </cell>
          <cell r="G38">
            <v>0.87717751610580841</v>
          </cell>
          <cell r="I38" t="str">
            <v>University</v>
          </cell>
          <cell r="J38">
            <v>157213913</v>
          </cell>
          <cell r="K38">
            <v>0.12270755891365605</v>
          </cell>
          <cell r="L38">
            <v>0</v>
          </cell>
          <cell r="O38" t="str">
            <v>20,001-50,000</v>
          </cell>
          <cell r="P38">
            <v>34539301.857369535</v>
          </cell>
          <cell r="Q38">
            <v>41872639.901227877</v>
          </cell>
          <cell r="R38">
            <v>41872640</v>
          </cell>
          <cell r="S38">
            <v>0.99999999764112979</v>
          </cell>
          <cell r="U38" t="str">
            <v>Office</v>
          </cell>
          <cell r="V38">
            <v>299473304.60000002</v>
          </cell>
        </row>
        <row r="39">
          <cell r="B39">
            <v>23029482.600000001</v>
          </cell>
          <cell r="D39" t="str">
            <v>residential care</v>
          </cell>
          <cell r="E39">
            <v>53966740.100000001</v>
          </cell>
          <cell r="F39">
            <v>4.2121761451219111E-2</v>
          </cell>
          <cell r="G39">
            <v>0.8423386600487599</v>
          </cell>
          <cell r="I39" t="str">
            <v>Warehouse</v>
          </cell>
          <cell r="J39">
            <v>53966740.100000001</v>
          </cell>
          <cell r="K39">
            <v>4.2121761451219111E-2</v>
          </cell>
          <cell r="L39">
            <v>0.18162271351024481</v>
          </cell>
          <cell r="O39" t="str">
            <v>50,001-100,000</v>
          </cell>
          <cell r="P39">
            <v>43034153.216813698</v>
          </cell>
          <cell r="Q39">
            <v>63253424.725206777</v>
          </cell>
          <cell r="R39">
            <v>63929821</v>
          </cell>
          <cell r="S39">
            <v>0.98941970641849253</v>
          </cell>
          <cell r="U39" t="str">
            <v>&lt;5,001</v>
          </cell>
          <cell r="V39">
            <v>23029482.600000001</v>
          </cell>
        </row>
        <row r="40">
          <cell r="B40">
            <v>85725024</v>
          </cell>
          <cell r="D40" t="str">
            <v>Restaurant</v>
          </cell>
          <cell r="E40">
            <v>16079931.400000002</v>
          </cell>
          <cell r="F40">
            <v>1.2550601228232568E-2</v>
          </cell>
          <cell r="G40">
            <v>0.99999997512427186</v>
          </cell>
          <cell r="I40" t="str">
            <v>Supermarket</v>
          </cell>
          <cell r="J40">
            <v>16079931.400000002</v>
          </cell>
          <cell r="K40">
            <v>1.2550601228232568E-2</v>
          </cell>
          <cell r="L40">
            <v>0.92147944946531313</v>
          </cell>
          <cell r="O40" t="str">
            <v>100,001+</v>
          </cell>
          <cell r="P40">
            <v>64636550.250122726</v>
          </cell>
          <cell r="Q40">
            <v>78341982.765261889</v>
          </cell>
          <cell r="R40">
            <v>84916337</v>
          </cell>
          <cell r="S40">
            <v>0.92257845230961733</v>
          </cell>
          <cell r="U40" t="str">
            <v>5,001-20,000</v>
          </cell>
          <cell r="V40">
            <v>85725024</v>
          </cell>
        </row>
        <row r="41">
          <cell r="B41">
            <v>41872640</v>
          </cell>
          <cell r="D41" t="str">
            <v>Xlarge Ret</v>
          </cell>
          <cell r="E41">
            <v>59225697</v>
          </cell>
          <cell r="F41">
            <v>4.6226447552576613E-2</v>
          </cell>
          <cell r="G41">
            <v>0.98608503921852686</v>
          </cell>
          <cell r="I41" t="str">
            <v>MiniMart</v>
          </cell>
          <cell r="J41">
            <v>59225697</v>
          </cell>
          <cell r="K41">
            <v>4.6226447552576613E-2</v>
          </cell>
          <cell r="L41">
            <v>0.83868998628257874</v>
          </cell>
          <cell r="N41" t="str">
            <v>Other</v>
          </cell>
          <cell r="P41">
            <v>153654082.32473806</v>
          </cell>
          <cell r="Q41">
            <v>137904509.70261467</v>
          </cell>
          <cell r="R41">
            <v>157213913</v>
          </cell>
          <cell r="S41">
            <v>0.87717751610580841</v>
          </cell>
          <cell r="U41" t="str">
            <v>20,001-50,000</v>
          </cell>
          <cell r="V41">
            <v>41872640</v>
          </cell>
        </row>
        <row r="42">
          <cell r="B42">
            <v>63929821</v>
          </cell>
          <cell r="D42" t="str">
            <v>Large Ret</v>
          </cell>
          <cell r="E42">
            <v>72646954</v>
          </cell>
          <cell r="F42">
            <v>5.6701917901201666E-2</v>
          </cell>
          <cell r="G42">
            <v>0.77181511362305244</v>
          </cell>
          <cell r="I42" t="str">
            <v>Restaurant</v>
          </cell>
          <cell r="J42">
            <v>72646954</v>
          </cell>
          <cell r="K42">
            <v>5.6701917901201666E-2</v>
          </cell>
          <cell r="L42">
            <v>0.99999997512427186</v>
          </cell>
          <cell r="N42" t="str">
            <v>Residential Care</v>
          </cell>
          <cell r="P42">
            <v>49714392.777311653</v>
          </cell>
          <cell r="Q42">
            <v>45458271.543033682</v>
          </cell>
          <cell r="R42">
            <v>53966740.100000001</v>
          </cell>
          <cell r="S42">
            <v>0.8423386600487599</v>
          </cell>
          <cell r="U42" t="str">
            <v>50,001-100,000</v>
          </cell>
          <cell r="V42">
            <v>63929821</v>
          </cell>
        </row>
        <row r="43">
          <cell r="B43">
            <v>84916337</v>
          </cell>
          <cell r="D43" t="str">
            <v>Medium Ret</v>
          </cell>
          <cell r="E43">
            <v>68116174</v>
          </cell>
          <cell r="F43">
            <v>5.3165583596140417E-2</v>
          </cell>
          <cell r="G43">
            <v>0.90527535536267667</v>
          </cell>
          <cell r="I43" t="str">
            <v>Lodging</v>
          </cell>
          <cell r="J43">
            <v>68116174</v>
          </cell>
          <cell r="K43">
            <v>5.3165583596140417E-2</v>
          </cell>
          <cell r="L43">
            <v>0.94438859080377269</v>
          </cell>
          <cell r="N43" t="str">
            <v>Restaurant</v>
          </cell>
          <cell r="P43">
            <v>15578466.927956199</v>
          </cell>
          <cell r="Q43">
            <v>16079931</v>
          </cell>
          <cell r="R43">
            <v>16079931.400000002</v>
          </cell>
          <cell r="S43">
            <v>0.99999997512427186</v>
          </cell>
          <cell r="U43" t="str">
            <v>100,001+</v>
          </cell>
          <cell r="V43">
            <v>84916337</v>
          </cell>
        </row>
        <row r="44">
          <cell r="B44">
            <v>157213913</v>
          </cell>
          <cell r="D44" t="str">
            <v>Small Ret</v>
          </cell>
          <cell r="E44">
            <v>9866053.6999999993</v>
          </cell>
          <cell r="F44">
            <v>7.7005866881390082E-3</v>
          </cell>
          <cell r="G44">
            <v>0.53668215741883951</v>
          </cell>
          <cell r="I44" t="str">
            <v>Hospital</v>
          </cell>
          <cell r="J44">
            <v>9866053.6999999993</v>
          </cell>
          <cell r="K44">
            <v>7.7005866881390082E-3</v>
          </cell>
          <cell r="L44">
            <v>0</v>
          </cell>
          <cell r="N44" t="str">
            <v>Retail/Service</v>
          </cell>
          <cell r="O44" t="str">
            <v>&lt;5,001</v>
          </cell>
          <cell r="P44">
            <v>9866053.8742124401</v>
          </cell>
          <cell r="Q44">
            <v>5294934.9849261232</v>
          </cell>
          <cell r="R44">
            <v>9866053.6999999993</v>
          </cell>
          <cell r="S44">
            <v>0.53668215741883951</v>
          </cell>
          <cell r="U44" t="str">
            <v>Other</v>
          </cell>
          <cell r="V44">
            <v>157213913</v>
          </cell>
        </row>
        <row r="45">
          <cell r="B45">
            <v>53966740.100000001</v>
          </cell>
          <cell r="D45" t="str">
            <v>School K-12</v>
          </cell>
          <cell r="E45">
            <v>113565709.8</v>
          </cell>
          <cell r="F45">
            <v>8.8639553331737675E-2</v>
          </cell>
          <cell r="G45">
            <v>0.96128535178408803</v>
          </cell>
          <cell r="I45" t="str">
            <v>Residential Care</v>
          </cell>
          <cell r="J45">
            <v>113565709.8</v>
          </cell>
          <cell r="K45">
            <v>8.8639553331737675E-2</v>
          </cell>
          <cell r="L45">
            <v>0.8423386600487599</v>
          </cell>
          <cell r="O45" t="str">
            <v>5,001-20,000</v>
          </cell>
          <cell r="P45">
            <v>62095801.889099516</v>
          </cell>
          <cell r="Q45">
            <v>61663893.623795919</v>
          </cell>
          <cell r="R45">
            <v>68116174</v>
          </cell>
          <cell r="S45">
            <v>0.90527535536267667</v>
          </cell>
          <cell r="U45" t="str">
            <v>Residential Care</v>
          </cell>
          <cell r="V45">
            <v>53966740.100000001</v>
          </cell>
        </row>
        <row r="46">
          <cell r="B46">
            <v>16079931.400000002</v>
          </cell>
          <cell r="D46" t="str">
            <v>University</v>
          </cell>
          <cell r="E46">
            <v>3318939.8</v>
          </cell>
          <cell r="F46">
            <v>2.5904768430983446E-3</v>
          </cell>
          <cell r="I46" t="str">
            <v>Assembly</v>
          </cell>
          <cell r="J46">
            <v>3318939.8</v>
          </cell>
          <cell r="K46">
            <v>2.5904768430983446E-3</v>
          </cell>
          <cell r="L46">
            <v>0.91177234717447209</v>
          </cell>
          <cell r="O46" t="str">
            <v>20,001-50,000</v>
          </cell>
          <cell r="P46">
            <v>72646953.999999955</v>
          </cell>
          <cell r="Q46">
            <v>56070017.055878662</v>
          </cell>
          <cell r="R46">
            <v>72646954</v>
          </cell>
          <cell r="S46">
            <v>0.77181511362305244</v>
          </cell>
          <cell r="U46" t="str">
            <v>Restaurant</v>
          </cell>
          <cell r="V46">
            <v>16079931.400000002</v>
          </cell>
        </row>
        <row r="47">
          <cell r="B47">
            <v>4744164.2</v>
          </cell>
          <cell r="D47" t="str">
            <v>Warehouse</v>
          </cell>
          <cell r="E47">
            <v>123337986.3</v>
          </cell>
          <cell r="F47">
            <v>9.6266945662747752E-2</v>
          </cell>
          <cell r="G47">
            <v>0.18162271351024481</v>
          </cell>
          <cell r="I47" t="str">
            <v>Other</v>
          </cell>
          <cell r="J47">
            <v>123337986.3</v>
          </cell>
          <cell r="K47">
            <v>9.6266945662747752E-2</v>
          </cell>
          <cell r="L47">
            <v>0.87717751610580841</v>
          </cell>
          <cell r="O47" t="str">
            <v>100,001+</v>
          </cell>
          <cell r="P47">
            <v>59225697.00000003</v>
          </cell>
          <cell r="Q47">
            <v>58401573.74898959</v>
          </cell>
          <cell r="R47">
            <v>59225697</v>
          </cell>
          <cell r="S47">
            <v>0.98608503921852686</v>
          </cell>
          <cell r="U47" t="str">
            <v>&lt;5,001</v>
          </cell>
          <cell r="V47">
            <v>4744164.2</v>
          </cell>
        </row>
        <row r="48">
          <cell r="B48">
            <v>11335767.200000001</v>
          </cell>
          <cell r="E48">
            <v>1281208055.9000001</v>
          </cell>
          <cell r="J48">
            <v>1281208055.9000001</v>
          </cell>
          <cell r="K48">
            <v>1</v>
          </cell>
          <cell r="N48" t="str">
            <v>School K-12</v>
          </cell>
          <cell r="P48">
            <v>110527499.14520694</v>
          </cell>
          <cell r="Q48">
            <v>109169053.29570265</v>
          </cell>
          <cell r="R48">
            <v>113565709.8</v>
          </cell>
          <cell r="S48">
            <v>0.96128535178408803</v>
          </cell>
          <cell r="U48" t="str">
            <v>5,001-20,000</v>
          </cell>
          <cell r="V48">
            <v>11335767.200000001</v>
          </cell>
        </row>
        <row r="49">
          <cell r="B49">
            <v>209854878.69999999</v>
          </cell>
          <cell r="N49" t="str">
            <v>Warehouse</v>
          </cell>
          <cell r="P49">
            <v>84732711.903829709</v>
          </cell>
          <cell r="Q49">
            <v>22400979.7506954</v>
          </cell>
          <cell r="R49">
            <v>123337986.3</v>
          </cell>
          <cell r="S49">
            <v>0.18162271351024481</v>
          </cell>
          <cell r="U49" t="str">
            <v>Retail/Service</v>
          </cell>
          <cell r="V49">
            <v>209854878.69999999</v>
          </cell>
        </row>
        <row r="50">
          <cell r="B50">
            <v>9866053.6999999993</v>
          </cell>
          <cell r="N50" t="str">
            <v>Grand Total</v>
          </cell>
          <cell r="P50">
            <v>1118886484.6017523</v>
          </cell>
          <cell r="Q50">
            <v>1042255721.3553934</v>
          </cell>
          <cell r="R50">
            <v>1281208055.9000001</v>
          </cell>
          <cell r="S50">
            <v>0.81349451133699613</v>
          </cell>
          <cell r="U50" t="str">
            <v>&lt;5,001</v>
          </cell>
          <cell r="V50">
            <v>9866053.6999999993</v>
          </cell>
        </row>
        <row r="51">
          <cell r="B51">
            <v>68116174</v>
          </cell>
          <cell r="U51" t="str">
            <v>5,001-20,000</v>
          </cell>
          <cell r="V51">
            <v>68116174</v>
          </cell>
        </row>
        <row r="52">
          <cell r="B52">
            <v>72646954</v>
          </cell>
          <cell r="U52" t="str">
            <v>20,001-50,000</v>
          </cell>
          <cell r="V52">
            <v>72646954</v>
          </cell>
        </row>
        <row r="53">
          <cell r="B53">
            <v>59225697</v>
          </cell>
          <cell r="U53" t="str">
            <v>100,001+</v>
          </cell>
          <cell r="V53">
            <v>59225697</v>
          </cell>
        </row>
        <row r="54">
          <cell r="B54">
            <v>113565709.8</v>
          </cell>
          <cell r="U54" t="str">
            <v>School K-12</v>
          </cell>
          <cell r="V54">
            <v>113565709.8</v>
          </cell>
        </row>
        <row r="55">
          <cell r="B55">
            <v>3318939.8</v>
          </cell>
          <cell r="U55" t="str">
            <v>University</v>
          </cell>
          <cell r="V55">
            <v>3318939.8</v>
          </cell>
        </row>
        <row r="56">
          <cell r="B56">
            <v>123337986.3</v>
          </cell>
          <cell r="U56" t="str">
            <v>Warehouse</v>
          </cell>
          <cell r="V56">
            <v>123337986.3</v>
          </cell>
        </row>
        <row r="57">
          <cell r="B57">
            <v>1281208055.9000001</v>
          </cell>
          <cell r="U57" t="str">
            <v>Grand Total</v>
          </cell>
          <cell r="V57">
            <v>1281208055.9000001</v>
          </cell>
        </row>
        <row r="63">
          <cell r="B63" t="str">
            <v>(All)</v>
          </cell>
        </row>
        <row r="64">
          <cell r="B64" t="str">
            <v>(All)</v>
          </cell>
        </row>
        <row r="65">
          <cell r="B65" t="str">
            <v>(All)</v>
          </cell>
        </row>
        <row r="66">
          <cell r="B66" t="str">
            <v>(All)</v>
          </cell>
        </row>
        <row r="67">
          <cell r="B67" t="str">
            <v>2004-2013</v>
          </cell>
        </row>
        <row r="68">
          <cell r="B68" t="str">
            <v>Electricity</v>
          </cell>
        </row>
        <row r="70">
          <cell r="C70" t="str">
            <v>Column Labels</v>
          </cell>
          <cell r="F70" t="str">
            <v>HP</v>
          </cell>
        </row>
        <row r="71">
          <cell r="B71" t="str">
            <v>Size_Group</v>
          </cell>
          <cell r="C71">
            <v>1</v>
          </cell>
          <cell r="D71">
            <v>3</v>
          </cell>
          <cell r="E71">
            <v>4</v>
          </cell>
          <cell r="F71">
            <v>5</v>
          </cell>
          <cell r="G71">
            <v>6</v>
          </cell>
          <cell r="H71">
            <v>8</v>
          </cell>
          <cell r="I71">
            <v>9</v>
          </cell>
          <cell r="J71">
            <v>10</v>
          </cell>
          <cell r="K71">
            <v>11</v>
          </cell>
          <cell r="L71">
            <v>12</v>
          </cell>
          <cell r="M71">
            <v>13</v>
          </cell>
          <cell r="N71" t="str">
            <v>(blank)</v>
          </cell>
          <cell r="O71" t="str">
            <v>Grand Total</v>
          </cell>
          <cell r="P71" t="str">
            <v>SF</v>
          </cell>
          <cell r="Q71" t="str">
            <v>HP</v>
          </cell>
          <cell r="R71" t="str">
            <v>Elect</v>
          </cell>
        </row>
        <row r="72">
          <cell r="C72">
            <v>3.6534593810539057E-2</v>
          </cell>
          <cell r="D72">
            <v>9.6072243813068336E-2</v>
          </cell>
          <cell r="E72">
            <v>0</v>
          </cell>
          <cell r="F72">
            <v>0.50965114798682787</v>
          </cell>
          <cell r="G72">
            <v>3.1956647213604777E-2</v>
          </cell>
          <cell r="H72">
            <v>0</v>
          </cell>
          <cell r="I72">
            <v>0</v>
          </cell>
          <cell r="J72">
            <v>3.5497740342013101E-3</v>
          </cell>
          <cell r="K72">
            <v>5.8039414061002159E-4</v>
          </cell>
          <cell r="L72">
            <v>0</v>
          </cell>
          <cell r="M72">
            <v>0</v>
          </cell>
          <cell r="N72">
            <v>0.32165519900114858</v>
          </cell>
          <cell r="O72">
            <v>1</v>
          </cell>
          <cell r="P72">
            <v>323583577.89067554</v>
          </cell>
          <cell r="Q72">
            <v>0.50965114798682787</v>
          </cell>
          <cell r="R72">
            <v>0.49034885201317213</v>
          </cell>
        </row>
        <row r="73">
          <cell r="B73" t="str">
            <v>&lt;5,001</v>
          </cell>
          <cell r="C73">
            <v>0</v>
          </cell>
          <cell r="D73">
            <v>0</v>
          </cell>
          <cell r="E73">
            <v>0.18622247697050309</v>
          </cell>
          <cell r="F73">
            <v>0.81377752302949691</v>
          </cell>
          <cell r="G73">
            <v>0</v>
          </cell>
          <cell r="H73">
            <v>0</v>
          </cell>
          <cell r="I73">
            <v>0</v>
          </cell>
          <cell r="J73">
            <v>0</v>
          </cell>
          <cell r="K73">
            <v>0</v>
          </cell>
          <cell r="L73">
            <v>0</v>
          </cell>
          <cell r="M73">
            <v>0</v>
          </cell>
          <cell r="N73">
            <v>0</v>
          </cell>
          <cell r="O73">
            <v>1</v>
          </cell>
          <cell r="P73">
            <v>9815889.4471183456</v>
          </cell>
          <cell r="Q73">
            <v>0.81377752302949691</v>
          </cell>
          <cell r="R73">
            <v>0.18622247697050309</v>
          </cell>
        </row>
        <row r="74">
          <cell r="B74" t="str">
            <v>5,001-20,000</v>
          </cell>
          <cell r="C74">
            <v>0.81202354242998354</v>
          </cell>
          <cell r="D74">
            <v>3.3971992626398925E-2</v>
          </cell>
          <cell r="E74">
            <v>0</v>
          </cell>
          <cell r="F74">
            <v>0.15400446494361758</v>
          </cell>
          <cell r="G74">
            <v>0</v>
          </cell>
          <cell r="H74">
            <v>0</v>
          </cell>
          <cell r="I74">
            <v>0</v>
          </cell>
          <cell r="J74">
            <v>0</v>
          </cell>
          <cell r="K74">
            <v>0</v>
          </cell>
          <cell r="L74">
            <v>0</v>
          </cell>
          <cell r="M74">
            <v>0</v>
          </cell>
          <cell r="N74">
            <v>0</v>
          </cell>
          <cell r="O74">
            <v>1</v>
          </cell>
          <cell r="P74">
            <v>16084444.905748043</v>
          </cell>
          <cell r="Q74">
            <v>0.15400446494361758</v>
          </cell>
          <cell r="R74">
            <v>0.84599553505638236</v>
          </cell>
        </row>
        <row r="75">
          <cell r="B75" t="str">
            <v>20,001-50,000</v>
          </cell>
          <cell r="C75">
            <v>0</v>
          </cell>
          <cell r="D75">
            <v>0</v>
          </cell>
          <cell r="E75">
            <v>0</v>
          </cell>
          <cell r="F75">
            <v>0.18249203765273975</v>
          </cell>
          <cell r="G75">
            <v>0</v>
          </cell>
          <cell r="H75">
            <v>0</v>
          </cell>
          <cell r="I75">
            <v>0.8175079623472602</v>
          </cell>
          <cell r="J75">
            <v>0</v>
          </cell>
          <cell r="K75">
            <v>0</v>
          </cell>
          <cell r="L75">
            <v>0</v>
          </cell>
          <cell r="M75">
            <v>0</v>
          </cell>
          <cell r="N75">
            <v>0</v>
          </cell>
          <cell r="O75">
            <v>1</v>
          </cell>
          <cell r="P75">
            <v>23241500.137925949</v>
          </cell>
          <cell r="Q75">
            <v>0.18249203765273975</v>
          </cell>
          <cell r="R75">
            <v>0.81750796234726031</v>
          </cell>
        </row>
        <row r="76">
          <cell r="C76">
            <v>2.6830345435340821E-2</v>
          </cell>
          <cell r="D76">
            <v>1.3652575123708729E-2</v>
          </cell>
          <cell r="E76">
            <v>2.8001180638092205E-2</v>
          </cell>
          <cell r="F76">
            <v>0.18888064796136644</v>
          </cell>
          <cell r="G76">
            <v>0.57870617384054446</v>
          </cell>
          <cell r="H76">
            <v>0</v>
          </cell>
          <cell r="I76">
            <v>0</v>
          </cell>
          <cell r="J76">
            <v>7.5228886618891851E-3</v>
          </cell>
          <cell r="K76">
            <v>0.10945787462577937</v>
          </cell>
          <cell r="L76">
            <v>0</v>
          </cell>
          <cell r="M76">
            <v>0</v>
          </cell>
          <cell r="N76">
            <v>4.6948313713278858E-2</v>
          </cell>
          <cell r="O76">
            <v>1</v>
          </cell>
          <cell r="P76">
            <v>158846349.10849831</v>
          </cell>
          <cell r="Q76">
            <v>0.18888064796136644</v>
          </cell>
          <cell r="R76">
            <v>0.8111193520386335</v>
          </cell>
        </row>
        <row r="77">
          <cell r="B77" t="str">
            <v>&lt;5,001</v>
          </cell>
          <cell r="C77">
            <v>0</v>
          </cell>
          <cell r="D77">
            <v>0.17664037080346631</v>
          </cell>
          <cell r="E77">
            <v>0</v>
          </cell>
          <cell r="F77">
            <v>0.52490452587958114</v>
          </cell>
          <cell r="G77">
            <v>0</v>
          </cell>
          <cell r="H77">
            <v>0</v>
          </cell>
          <cell r="I77">
            <v>0</v>
          </cell>
          <cell r="J77">
            <v>1.9787254337404303E-2</v>
          </cell>
          <cell r="K77">
            <v>0</v>
          </cell>
          <cell r="L77">
            <v>0</v>
          </cell>
          <cell r="M77">
            <v>0</v>
          </cell>
          <cell r="N77">
            <v>0.27866784897954844</v>
          </cell>
          <cell r="O77">
            <v>1</v>
          </cell>
          <cell r="P77">
            <v>88922415.770519257</v>
          </cell>
          <cell r="Q77">
            <v>0.52490452587958114</v>
          </cell>
          <cell r="R77">
            <v>0.47509547412041886</v>
          </cell>
        </row>
        <row r="78">
          <cell r="B78" t="str">
            <v>5,001-20,000</v>
          </cell>
          <cell r="C78">
            <v>0</v>
          </cell>
          <cell r="D78">
            <v>0</v>
          </cell>
          <cell r="E78">
            <v>4.3228968896827348E-2</v>
          </cell>
          <cell r="F78">
            <v>0.75611452678600732</v>
          </cell>
          <cell r="G78">
            <v>0</v>
          </cell>
          <cell r="H78">
            <v>0</v>
          </cell>
          <cell r="I78">
            <v>0</v>
          </cell>
          <cell r="J78">
            <v>0</v>
          </cell>
          <cell r="K78">
            <v>0</v>
          </cell>
          <cell r="L78">
            <v>3.0685926118516452E-2</v>
          </cell>
          <cell r="M78">
            <v>0</v>
          </cell>
          <cell r="N78">
            <v>0.16997057819864889</v>
          </cell>
          <cell r="O78">
            <v>1</v>
          </cell>
          <cell r="P78">
            <v>154110090.46318847</v>
          </cell>
          <cell r="Q78">
            <v>0.75611452678600732</v>
          </cell>
          <cell r="R78">
            <v>0.24388547321399268</v>
          </cell>
        </row>
        <row r="79">
          <cell r="B79" t="str">
            <v>20,001-50,000</v>
          </cell>
          <cell r="C79">
            <v>0.27157849224769093</v>
          </cell>
          <cell r="D79">
            <v>0.16108600680990617</v>
          </cell>
          <cell r="E79">
            <v>0</v>
          </cell>
          <cell r="F79">
            <v>0.48968672235722216</v>
          </cell>
          <cell r="G79">
            <v>4.2122637341405176E-4</v>
          </cell>
          <cell r="H79">
            <v>0</v>
          </cell>
          <cell r="I79">
            <v>0</v>
          </cell>
          <cell r="J79">
            <v>0</v>
          </cell>
          <cell r="K79">
            <v>0</v>
          </cell>
          <cell r="L79">
            <v>0</v>
          </cell>
          <cell r="M79">
            <v>0</v>
          </cell>
          <cell r="N79">
            <v>7.7227552211766498E-2</v>
          </cell>
          <cell r="O79">
            <v>1</v>
          </cell>
          <cell r="P79">
            <v>121088778.65134136</v>
          </cell>
          <cell r="Q79">
            <v>0.48968672235722216</v>
          </cell>
          <cell r="R79">
            <v>0.5103132776427779</v>
          </cell>
        </row>
        <row r="80">
          <cell r="B80" t="str">
            <v>50,001-100,000</v>
          </cell>
          <cell r="C80">
            <v>0</v>
          </cell>
          <cell r="D80">
            <v>0</v>
          </cell>
          <cell r="E80">
            <v>0</v>
          </cell>
          <cell r="F80">
            <v>0</v>
          </cell>
          <cell r="G80">
            <v>0</v>
          </cell>
          <cell r="H80">
            <v>0</v>
          </cell>
          <cell r="I80">
            <v>0</v>
          </cell>
          <cell r="J80">
            <v>0</v>
          </cell>
          <cell r="K80">
            <v>0</v>
          </cell>
          <cell r="L80">
            <v>0</v>
          </cell>
          <cell r="M80">
            <v>0</v>
          </cell>
          <cell r="N80">
            <v>1</v>
          </cell>
          <cell r="O80">
            <v>1</v>
          </cell>
          <cell r="P80">
            <v>83126914.229880497</v>
          </cell>
          <cell r="Q80">
            <v>0</v>
          </cell>
          <cell r="R80">
            <v>1</v>
          </cell>
        </row>
        <row r="81">
          <cell r="B81" t="str">
            <v>100,001+</v>
          </cell>
          <cell r="C81">
            <v>0</v>
          </cell>
          <cell r="D81">
            <v>9.0247339982572464E-2</v>
          </cell>
          <cell r="E81">
            <v>0</v>
          </cell>
          <cell r="F81">
            <v>3.7300330925293994E-2</v>
          </cell>
          <cell r="G81">
            <v>0</v>
          </cell>
          <cell r="H81">
            <v>0</v>
          </cell>
          <cell r="I81">
            <v>0</v>
          </cell>
          <cell r="J81">
            <v>6.1086377136007814E-4</v>
          </cell>
          <cell r="K81">
            <v>0</v>
          </cell>
          <cell r="L81">
            <v>0</v>
          </cell>
          <cell r="M81">
            <v>0</v>
          </cell>
          <cell r="N81">
            <v>0.87184146532077345</v>
          </cell>
          <cell r="O81">
            <v>1</v>
          </cell>
          <cell r="P81">
            <v>161400968.09734377</v>
          </cell>
          <cell r="Q81">
            <v>3.7300330925293994E-2</v>
          </cell>
          <cell r="R81">
            <v>0.96269966907470605</v>
          </cell>
        </row>
        <row r="82">
          <cell r="C82">
            <v>3.0358719899233007E-2</v>
          </cell>
          <cell r="D82">
            <v>7.9022624302837394E-2</v>
          </cell>
          <cell r="E82">
            <v>2.3915459988707082E-2</v>
          </cell>
          <cell r="F82">
            <v>0.41080265497275703</v>
          </cell>
          <cell r="G82">
            <v>5.4849597267194045E-2</v>
          </cell>
          <cell r="H82">
            <v>5.3229117383233899E-3</v>
          </cell>
          <cell r="I82">
            <v>9.1480776677612327E-2</v>
          </cell>
          <cell r="J82">
            <v>8.7343776958000094E-3</v>
          </cell>
          <cell r="K82">
            <v>0</v>
          </cell>
          <cell r="L82">
            <v>0</v>
          </cell>
          <cell r="M82">
            <v>0</v>
          </cell>
          <cell r="N82">
            <v>0.29551287745753574</v>
          </cell>
          <cell r="O82">
            <v>1</v>
          </cell>
          <cell r="P82">
            <v>274835103.70914501</v>
          </cell>
          <cell r="Q82">
            <v>0.41080265497275703</v>
          </cell>
          <cell r="R82">
            <v>0.58919734502724297</v>
          </cell>
        </row>
        <row r="83">
          <cell r="C83">
            <v>4.8491951753153045E-2</v>
          </cell>
          <cell r="D83">
            <v>0</v>
          </cell>
          <cell r="E83">
            <v>7.2786406113312819E-3</v>
          </cell>
          <cell r="F83">
            <v>0.25160789616687884</v>
          </cell>
          <cell r="G83">
            <v>0.31248631124873866</v>
          </cell>
          <cell r="H83">
            <v>0</v>
          </cell>
          <cell r="I83">
            <v>0</v>
          </cell>
          <cell r="J83">
            <v>0.18360090438102558</v>
          </cell>
          <cell r="K83">
            <v>0.17776288985715782</v>
          </cell>
          <cell r="L83">
            <v>0</v>
          </cell>
          <cell r="M83">
            <v>1.383259321048938E-4</v>
          </cell>
          <cell r="N83">
            <v>1.863308004961009E-2</v>
          </cell>
          <cell r="O83">
            <v>1</v>
          </cell>
          <cell r="P83">
            <v>117631709.17964283</v>
          </cell>
          <cell r="Q83">
            <v>0.25160789616687884</v>
          </cell>
          <cell r="R83">
            <v>0.74839210383312116</v>
          </cell>
        </row>
        <row r="84">
          <cell r="C84">
            <v>0</v>
          </cell>
          <cell r="D84">
            <v>0</v>
          </cell>
          <cell r="E84">
            <v>8.4985032383021089E-2</v>
          </cell>
          <cell r="F84">
            <v>0.8667911132476972</v>
          </cell>
          <cell r="G84">
            <v>0</v>
          </cell>
          <cell r="H84">
            <v>0</v>
          </cell>
          <cell r="I84">
            <v>0</v>
          </cell>
          <cell r="J84">
            <v>4.8223854369281734E-2</v>
          </cell>
          <cell r="K84">
            <v>0</v>
          </cell>
          <cell r="L84">
            <v>0</v>
          </cell>
          <cell r="M84">
            <v>0</v>
          </cell>
          <cell r="N84">
            <v>0</v>
          </cell>
          <cell r="O84">
            <v>1</v>
          </cell>
          <cell r="P84">
            <v>47431959.763809502</v>
          </cell>
          <cell r="Q84">
            <v>0.8667911132476972</v>
          </cell>
          <cell r="R84">
            <v>0.1332088867523028</v>
          </cell>
        </row>
        <row r="85">
          <cell r="B85" t="str">
            <v>&lt;5,001</v>
          </cell>
          <cell r="C85">
            <v>0</v>
          </cell>
          <cell r="D85">
            <v>0.30228709576973001</v>
          </cell>
          <cell r="E85">
            <v>0</v>
          </cell>
          <cell r="F85">
            <v>0.6004457335185307</v>
          </cell>
          <cell r="G85">
            <v>0</v>
          </cell>
          <cell r="H85">
            <v>0</v>
          </cell>
          <cell r="I85">
            <v>0</v>
          </cell>
          <cell r="J85">
            <v>3.9538732283492091E-2</v>
          </cell>
          <cell r="K85">
            <v>5.7728438428247104E-2</v>
          </cell>
          <cell r="L85">
            <v>0</v>
          </cell>
          <cell r="M85">
            <v>0</v>
          </cell>
          <cell r="N85">
            <v>0</v>
          </cell>
          <cell r="O85">
            <v>1</v>
          </cell>
          <cell r="P85">
            <v>45229806.543296024</v>
          </cell>
          <cell r="Q85">
            <v>0.6004457335185307</v>
          </cell>
          <cell r="R85">
            <v>0.3995542664814693</v>
          </cell>
        </row>
        <row r="86">
          <cell r="B86" t="str">
            <v>5,001-20,000</v>
          </cell>
          <cell r="C86">
            <v>0.67420376757283751</v>
          </cell>
          <cell r="D86">
            <v>0</v>
          </cell>
          <cell r="E86">
            <v>0</v>
          </cell>
          <cell r="F86">
            <v>0.25959218292260067</v>
          </cell>
          <cell r="G86">
            <v>0</v>
          </cell>
          <cell r="H86">
            <v>0</v>
          </cell>
          <cell r="I86">
            <v>6.6204049504561782E-2</v>
          </cell>
          <cell r="J86">
            <v>0</v>
          </cell>
          <cell r="K86">
            <v>0</v>
          </cell>
          <cell r="L86">
            <v>0</v>
          </cell>
          <cell r="M86">
            <v>0</v>
          </cell>
          <cell r="N86">
            <v>0</v>
          </cell>
          <cell r="O86">
            <v>1</v>
          </cell>
          <cell r="P86">
            <v>142334439.47546965</v>
          </cell>
          <cell r="Q86">
            <v>0.25959218292260067</v>
          </cell>
          <cell r="R86">
            <v>0.74040781707739933</v>
          </cell>
        </row>
        <row r="87">
          <cell r="B87" t="str">
            <v>20,001-50,000</v>
          </cell>
          <cell r="C87">
            <v>0.44457384121018961</v>
          </cell>
          <cell r="D87">
            <v>0</v>
          </cell>
          <cell r="E87">
            <v>0</v>
          </cell>
          <cell r="F87">
            <v>0.52538539575341459</v>
          </cell>
          <cell r="G87">
            <v>0</v>
          </cell>
          <cell r="H87">
            <v>0</v>
          </cell>
          <cell r="I87">
            <v>0</v>
          </cell>
          <cell r="J87">
            <v>3.0040763036395728E-2</v>
          </cell>
          <cell r="K87">
            <v>0</v>
          </cell>
          <cell r="L87">
            <v>0</v>
          </cell>
          <cell r="M87">
            <v>0</v>
          </cell>
          <cell r="N87">
            <v>0</v>
          </cell>
          <cell r="O87">
            <v>1</v>
          </cell>
          <cell r="P87">
            <v>150479652.53202388</v>
          </cell>
          <cell r="Q87">
            <v>0.52538539575341459</v>
          </cell>
          <cell r="R87">
            <v>0.47461460424658541</v>
          </cell>
        </row>
        <row r="88">
          <cell r="B88" t="str">
            <v>100,001+</v>
          </cell>
          <cell r="C88">
            <v>0</v>
          </cell>
          <cell r="D88">
            <v>0</v>
          </cell>
          <cell r="E88">
            <v>0</v>
          </cell>
          <cell r="F88">
            <v>1</v>
          </cell>
          <cell r="G88">
            <v>0</v>
          </cell>
          <cell r="H88">
            <v>0</v>
          </cell>
          <cell r="I88">
            <v>0</v>
          </cell>
          <cell r="J88">
            <v>0</v>
          </cell>
          <cell r="K88">
            <v>0</v>
          </cell>
          <cell r="L88">
            <v>0</v>
          </cell>
          <cell r="M88">
            <v>0</v>
          </cell>
          <cell r="N88">
            <v>0</v>
          </cell>
          <cell r="O88">
            <v>1</v>
          </cell>
          <cell r="P88">
            <v>29532449.302067615</v>
          </cell>
          <cell r="Q88">
            <v>1</v>
          </cell>
          <cell r="R88">
            <v>0</v>
          </cell>
        </row>
        <row r="89">
          <cell r="C89">
            <v>0</v>
          </cell>
          <cell r="D89">
            <v>0</v>
          </cell>
          <cell r="E89">
            <v>0</v>
          </cell>
          <cell r="F89">
            <v>0.60623284948217304</v>
          </cell>
          <cell r="G89">
            <v>0</v>
          </cell>
          <cell r="H89">
            <v>0</v>
          </cell>
          <cell r="I89">
            <v>0</v>
          </cell>
          <cell r="J89">
            <v>0</v>
          </cell>
          <cell r="K89">
            <v>0</v>
          </cell>
          <cell r="L89">
            <v>7.8006315859590558E-2</v>
          </cell>
          <cell r="M89">
            <v>0</v>
          </cell>
          <cell r="N89">
            <v>0.31576083465823634</v>
          </cell>
          <cell r="O89">
            <v>1</v>
          </cell>
          <cell r="P89">
            <v>124562026.1368593</v>
          </cell>
          <cell r="Q89">
            <v>0.60623284948217304</v>
          </cell>
          <cell r="R89">
            <v>0.39376715051782696</v>
          </cell>
        </row>
        <row r="90">
          <cell r="C90">
            <v>0</v>
          </cell>
          <cell r="D90">
            <v>0</v>
          </cell>
          <cell r="E90">
            <v>0</v>
          </cell>
          <cell r="F90">
            <v>0.25284882715292539</v>
          </cell>
          <cell r="G90">
            <v>9.15963886801789E-2</v>
          </cell>
          <cell r="H90">
            <v>5.0434425613117444E-2</v>
          </cell>
          <cell r="I90">
            <v>0</v>
          </cell>
          <cell r="J90">
            <v>0.60086537417955166</v>
          </cell>
          <cell r="K90">
            <v>4.2549843742266929E-3</v>
          </cell>
          <cell r="L90">
            <v>0</v>
          </cell>
          <cell r="M90">
            <v>0</v>
          </cell>
          <cell r="N90">
            <v>0</v>
          </cell>
          <cell r="O90">
            <v>1</v>
          </cell>
          <cell r="P90">
            <v>226752622.27380022</v>
          </cell>
          <cell r="Q90">
            <v>0.25284882715292539</v>
          </cell>
          <cell r="R90">
            <v>0.74715117284707455</v>
          </cell>
        </row>
        <row r="91">
          <cell r="C91">
            <v>9.1376585173836206E-2</v>
          </cell>
          <cell r="D91">
            <v>4.3578166262721339E-2</v>
          </cell>
          <cell r="E91">
            <v>1.5647501421037862E-2</v>
          </cell>
          <cell r="F91">
            <v>0.36751344938564412</v>
          </cell>
          <cell r="G91">
            <v>0.12676686309729684</v>
          </cell>
          <cell r="H91">
            <v>7.9239003385834128E-4</v>
          </cell>
          <cell r="I91">
            <v>1.6904134041812836E-2</v>
          </cell>
          <cell r="J91">
            <v>2.4251816992745853E-2</v>
          </cell>
          <cell r="K91">
            <v>3.4260457436102294E-2</v>
          </cell>
          <cell r="L91">
            <v>7.4496258356358891E-3</v>
          </cell>
          <cell r="M91">
            <v>1.3534357178331009E-5</v>
          </cell>
          <cell r="N91">
            <v>0.27144547596213026</v>
          </cell>
          <cell r="O91">
            <v>1</v>
          </cell>
          <cell r="P91">
            <v>197062347.57176718</v>
          </cell>
          <cell r="Q91">
            <v>0.36751344938564412</v>
          </cell>
          <cell r="R91">
            <v>0.63248655061435588</v>
          </cell>
        </row>
        <row r="93">
          <cell r="B93" t="str">
            <v>(All)</v>
          </cell>
        </row>
        <row r="94">
          <cell r="B94" t="str">
            <v>(All)</v>
          </cell>
        </row>
        <row r="95">
          <cell r="B95" t="str">
            <v>(All)</v>
          </cell>
        </row>
        <row r="96">
          <cell r="B96" t="str">
            <v>(All)</v>
          </cell>
        </row>
        <row r="97">
          <cell r="B97" t="str">
            <v>(All)</v>
          </cell>
        </row>
        <row r="98">
          <cell r="B98" t="str">
            <v>2004-2013</v>
          </cell>
        </row>
        <row r="100">
          <cell r="C100" t="str">
            <v>Column Labels</v>
          </cell>
          <cell r="O100" t="str">
            <v>Heat Type Final</v>
          </cell>
        </row>
        <row r="101">
          <cell r="B101" t="str">
            <v>Size_Group</v>
          </cell>
          <cell r="C101" t="str">
            <v>Electricity</v>
          </cell>
          <cell r="D101" t="str">
            <v>Natural Gas</v>
          </cell>
          <cell r="E101" t="str">
            <v>Grand Total</v>
          </cell>
          <cell r="F101" t="str">
            <v>Total SF</v>
          </cell>
        </row>
        <row r="102">
          <cell r="C102">
            <v>0.19127215823254617</v>
          </cell>
          <cell r="D102">
            <v>0.80872784176745371</v>
          </cell>
          <cell r="E102">
            <v>1</v>
          </cell>
          <cell r="F102">
            <v>323583577.89067554</v>
          </cell>
          <cell r="J102" t="str">
            <v>Elect Share</v>
          </cell>
          <cell r="K102" t="str">
            <v>NG Share</v>
          </cell>
          <cell r="L102" t="str">
            <v>HP</v>
          </cell>
          <cell r="M102" t="str">
            <v>Elect</v>
          </cell>
          <cell r="P102" t="str">
            <v>NG</v>
          </cell>
          <cell r="Q102" t="str">
            <v>Elect</v>
          </cell>
          <cell r="R102" t="str">
            <v>HP</v>
          </cell>
        </row>
        <row r="103">
          <cell r="B103" t="str">
            <v>&lt;5,001</v>
          </cell>
          <cell r="C103">
            <v>0.34120957993445039</v>
          </cell>
          <cell r="D103">
            <v>0.65879042006554966</v>
          </cell>
          <cell r="E103">
            <v>1</v>
          </cell>
          <cell r="F103">
            <v>9815889.4471183456</v>
          </cell>
          <cell r="I103" t="str">
            <v>Assembly</v>
          </cell>
          <cell r="J103">
            <v>0.19127215823254617</v>
          </cell>
          <cell r="K103">
            <v>0.80872784176745371</v>
          </cell>
          <cell r="L103">
            <v>0.50965114798682787</v>
          </cell>
          <cell r="M103">
            <v>0.49034885201317213</v>
          </cell>
          <cell r="O103" t="str">
            <v>Large Off</v>
          </cell>
          <cell r="P103">
            <v>0.80872784176745371</v>
          </cell>
          <cell r="Q103">
            <v>9.379008321141083E-2</v>
          </cell>
          <cell r="R103">
            <v>9.7482075021135345E-2</v>
          </cell>
        </row>
        <row r="104">
          <cell r="B104" t="str">
            <v>5,001-20,000</v>
          </cell>
          <cell r="C104">
            <v>0.20553132715572342</v>
          </cell>
          <cell r="D104">
            <v>0.79446867284427658</v>
          </cell>
          <cell r="E104">
            <v>1</v>
          </cell>
          <cell r="F104">
            <v>16084444.905748043</v>
          </cell>
          <cell r="I104" t="str">
            <v>Supermarket</v>
          </cell>
          <cell r="J104">
            <v>6.8914388415774033E-2</v>
          </cell>
          <cell r="K104">
            <v>0.93108561158422598</v>
          </cell>
          <cell r="L104">
            <v>0.17084052379262782</v>
          </cell>
          <cell r="M104">
            <v>0.82915947620737218</v>
          </cell>
          <cell r="O104" t="str">
            <v>Medium Off</v>
          </cell>
          <cell r="P104">
            <v>0.93108561158422598</v>
          </cell>
          <cell r="Q104">
            <v>5.7141018201974592E-2</v>
          </cell>
          <cell r="R104">
            <v>1.1773370213799438E-2</v>
          </cell>
        </row>
        <row r="105">
          <cell r="B105" t="str">
            <v>20,001-50,000</v>
          </cell>
          <cell r="C105">
            <v>2.9445627872964144E-2</v>
          </cell>
          <cell r="D105">
            <v>0.97055437212703577</v>
          </cell>
          <cell r="E105">
            <v>1</v>
          </cell>
          <cell r="F105">
            <v>23241500.137925949</v>
          </cell>
          <cell r="I105" t="str">
            <v>Minimart</v>
          </cell>
          <cell r="J105">
            <v>0.34120957993445039</v>
          </cell>
          <cell r="K105">
            <v>0.65879042006554966</v>
          </cell>
          <cell r="L105">
            <v>0.81377752302949691</v>
          </cell>
          <cell r="M105">
            <v>0.18622247697050309</v>
          </cell>
          <cell r="O105" t="str">
            <v>Small Off</v>
          </cell>
          <cell r="P105">
            <v>0.65879042006554966</v>
          </cell>
          <cell r="Q105">
            <v>6.3540893141458221E-2</v>
          </cell>
          <cell r="R105">
            <v>0.27766868679299217</v>
          </cell>
        </row>
        <row r="106">
          <cell r="B106" t="str">
            <v>50,001-100,000</v>
          </cell>
          <cell r="C106">
            <v>0</v>
          </cell>
          <cell r="D106">
            <v>1</v>
          </cell>
          <cell r="E106">
            <v>1</v>
          </cell>
          <cell r="F106">
            <v>18575140.114893399</v>
          </cell>
          <cell r="I106" t="str">
            <v>Hospital</v>
          </cell>
          <cell r="J106">
            <v>0.69635535044967534</v>
          </cell>
          <cell r="K106">
            <v>0.30364464955032466</v>
          </cell>
          <cell r="L106">
            <v>0.25160789616687884</v>
          </cell>
          <cell r="M106">
            <v>0.74839210383312116</v>
          </cell>
          <cell r="O106" t="str">
            <v>Xlarge Ret</v>
          </cell>
          <cell r="P106">
            <v>0.30364464955032466</v>
          </cell>
          <cell r="Q106">
            <v>0.52114684573848291</v>
          </cell>
          <cell r="R106">
            <v>0.17520850471119245</v>
          </cell>
        </row>
        <row r="107">
          <cell r="C107">
            <v>0.79019796385281693</v>
          </cell>
          <cell r="D107">
            <v>0.20980203614718312</v>
          </cell>
          <cell r="E107">
            <v>1</v>
          </cell>
          <cell r="F107">
            <v>158846349.10849831</v>
          </cell>
          <cell r="I107" t="str">
            <v>Lodging</v>
          </cell>
          <cell r="J107">
            <v>0.79019796385281693</v>
          </cell>
          <cell r="K107">
            <v>0.20980203614718312</v>
          </cell>
          <cell r="L107">
            <v>0.18888064796136644</v>
          </cell>
          <cell r="M107">
            <v>0.8111193520386335</v>
          </cell>
          <cell r="O107" t="str">
            <v>Large Ret</v>
          </cell>
          <cell r="P107">
            <v>0.20980203614718312</v>
          </cell>
          <cell r="Q107">
            <v>0.64094486042254439</v>
          </cell>
          <cell r="R107">
            <v>0.14925310343027248</v>
          </cell>
        </row>
        <row r="108">
          <cell r="B108" t="str">
            <v>&lt;5,001</v>
          </cell>
          <cell r="C108">
            <v>0.46909449471346648</v>
          </cell>
          <cell r="D108">
            <v>0.53090550528653346</v>
          </cell>
          <cell r="E108">
            <v>1</v>
          </cell>
          <cell r="F108">
            <v>88922415.770519257</v>
          </cell>
          <cell r="I108" t="str">
            <v>Large Off</v>
          </cell>
          <cell r="J108">
            <v>0.57577270269147163</v>
          </cell>
          <cell r="K108">
            <v>0.42422729730852854</v>
          </cell>
          <cell r="L108">
            <v>2.4620135194388326E-2</v>
          </cell>
          <cell r="M108">
            <v>0.97537986480561178</v>
          </cell>
          <cell r="O108" t="str">
            <v>Medium Ret</v>
          </cell>
          <cell r="P108">
            <v>0.42422729730852854</v>
          </cell>
          <cell r="Q108">
            <v>0.56159710090996928</v>
          </cell>
          <cell r="R108">
            <v>1.4175601781502387E-2</v>
          </cell>
        </row>
        <row r="109">
          <cell r="B109" t="str">
            <v>5,001-20,000</v>
          </cell>
          <cell r="C109">
            <v>0.71327493880016912</v>
          </cell>
          <cell r="D109">
            <v>0.28672506119983077</v>
          </cell>
          <cell r="E109">
            <v>1</v>
          </cell>
          <cell r="F109">
            <v>154110090.46318847</v>
          </cell>
          <cell r="I109" t="str">
            <v>Medium Off</v>
          </cell>
          <cell r="J109">
            <v>0.55252560574833076</v>
          </cell>
          <cell r="K109">
            <v>0.44747439425166918</v>
          </cell>
          <cell r="L109">
            <v>0.63888505727240341</v>
          </cell>
          <cell r="M109">
            <v>0.36111494272759653</v>
          </cell>
          <cell r="O109" t="str">
            <v>Small Ret</v>
          </cell>
          <cell r="P109">
            <v>0.44747439425166918</v>
          </cell>
          <cell r="Q109">
            <v>0.19952525247533903</v>
          </cell>
          <cell r="R109">
            <v>0.35300035327299167</v>
          </cell>
        </row>
        <row r="110">
          <cell r="B110" t="str">
            <v>20,001-50,000</v>
          </cell>
          <cell r="C110">
            <v>0.34793939607281016</v>
          </cell>
          <cell r="D110">
            <v>0.6520606039271899</v>
          </cell>
          <cell r="E110">
            <v>1</v>
          </cell>
          <cell r="F110">
            <v>121088778.65134136</v>
          </cell>
          <cell r="I110" t="str">
            <v>Small Off</v>
          </cell>
          <cell r="J110">
            <v>0.46909449471346648</v>
          </cell>
          <cell r="K110">
            <v>0.53090550528653346</v>
          </cell>
          <cell r="L110">
            <v>0.52490452587958114</v>
          </cell>
          <cell r="M110">
            <v>0.47509547412041886</v>
          </cell>
          <cell r="O110" t="str">
            <v>School K-12</v>
          </cell>
          <cell r="P110">
            <v>0.53090550528653346</v>
          </cell>
          <cell r="Q110">
            <v>0.22286467137317267</v>
          </cell>
          <cell r="R110">
            <v>0.24622982334029381</v>
          </cell>
        </row>
        <row r="111">
          <cell r="B111" t="str">
            <v>50,001-100,000</v>
          </cell>
          <cell r="C111">
            <v>0.3310637482934789</v>
          </cell>
          <cell r="D111">
            <v>0.66893625170652105</v>
          </cell>
          <cell r="E111">
            <v>1</v>
          </cell>
          <cell r="F111">
            <v>83126914.229880497</v>
          </cell>
          <cell r="I111" t="str">
            <v>Other</v>
          </cell>
          <cell r="J111">
            <v>0.26961498794069311</v>
          </cell>
          <cell r="K111">
            <v>0.73038501205930684</v>
          </cell>
          <cell r="L111">
            <v>0.41080265497275703</v>
          </cell>
          <cell r="M111">
            <v>0.58919734502724297</v>
          </cell>
          <cell r="O111" t="str">
            <v>University</v>
          </cell>
          <cell r="P111">
            <v>0.73038501205930684</v>
          </cell>
          <cell r="Q111">
            <v>0.15885643507420852</v>
          </cell>
          <cell r="R111">
            <v>0.1107585528664846</v>
          </cell>
        </row>
        <row r="112">
          <cell r="B112" t="str">
            <v>100,001+</v>
          </cell>
          <cell r="C112">
            <v>0.70180602518837931</v>
          </cell>
          <cell r="D112">
            <v>0.29819397481162069</v>
          </cell>
          <cell r="E112">
            <v>1</v>
          </cell>
          <cell r="F112">
            <v>161400968.09734377</v>
          </cell>
          <cell r="I112" t="str">
            <v>residential care</v>
          </cell>
          <cell r="J112">
            <v>0.69635535044967534</v>
          </cell>
          <cell r="K112">
            <v>0.30364464955032466</v>
          </cell>
          <cell r="L112">
            <v>0.25160789616687884</v>
          </cell>
          <cell r="M112">
            <v>0.74839210383312116</v>
          </cell>
          <cell r="O112" t="str">
            <v>Warehouse</v>
          </cell>
          <cell r="P112">
            <v>0.30364464955032466</v>
          </cell>
          <cell r="Q112">
            <v>0.52114684573848291</v>
          </cell>
          <cell r="R112">
            <v>0.17520850471119245</v>
          </cell>
        </row>
        <row r="113">
          <cell r="C113">
            <v>0.26961498794069311</v>
          </cell>
          <cell r="D113">
            <v>0.73038501205930684</v>
          </cell>
          <cell r="E113">
            <v>1</v>
          </cell>
          <cell r="F113">
            <v>274835103.70914501</v>
          </cell>
          <cell r="I113" t="str">
            <v>Restaurant</v>
          </cell>
          <cell r="J113">
            <v>0.11544136812444949</v>
          </cell>
          <cell r="K113">
            <v>0.88455863187555051</v>
          </cell>
          <cell r="L113">
            <v>0.8667911132476972</v>
          </cell>
          <cell r="M113">
            <v>0.1332088867523028</v>
          </cell>
          <cell r="O113" t="str">
            <v>Supermarket</v>
          </cell>
          <cell r="P113">
            <v>0.88455863187555051</v>
          </cell>
          <cell r="Q113">
            <v>1.5377816133020691E-2</v>
          </cell>
          <cell r="R113">
            <v>0.1000635519914288</v>
          </cell>
        </row>
        <row r="114">
          <cell r="C114">
            <v>0.69635535044967534</v>
          </cell>
          <cell r="D114">
            <v>0.30364464955032466</v>
          </cell>
          <cell r="E114">
            <v>1</v>
          </cell>
          <cell r="F114">
            <v>117631709.17964283</v>
          </cell>
          <cell r="I114" t="str">
            <v>Xlarge Ret</v>
          </cell>
          <cell r="J114">
            <v>3.7919073269764856E-3</v>
          </cell>
          <cell r="K114">
            <v>0.99620809267302346</v>
          </cell>
          <cell r="L114">
            <v>1</v>
          </cell>
          <cell r="M114">
            <v>0</v>
          </cell>
          <cell r="O114" t="str">
            <v>MiniMart</v>
          </cell>
          <cell r="P114">
            <v>0.99620809267302346</v>
          </cell>
          <cell r="Q114">
            <v>0</v>
          </cell>
          <cell r="R114">
            <v>3.7919073269764856E-3</v>
          </cell>
        </row>
        <row r="115">
          <cell r="C115">
            <v>0.11544136812444949</v>
          </cell>
          <cell r="D115">
            <v>0.88455863187555051</v>
          </cell>
          <cell r="E115">
            <v>1</v>
          </cell>
          <cell r="F115">
            <v>47431959.763809502</v>
          </cell>
          <cell r="I115" t="str">
            <v>Large Ret</v>
          </cell>
          <cell r="J115">
            <v>0.11633093892826991</v>
          </cell>
          <cell r="K115">
            <v>0.88366906107173016</v>
          </cell>
          <cell r="L115">
            <v>0.52538539575341459</v>
          </cell>
          <cell r="M115">
            <v>0.47461460424658541</v>
          </cell>
          <cell r="O115" t="str">
            <v>Restaurant</v>
          </cell>
          <cell r="P115">
            <v>0.88366906107173016</v>
          </cell>
          <cell r="Q115">
            <v>5.5212362541074519E-2</v>
          </cell>
          <cell r="R115">
            <v>6.1118576387195395E-2</v>
          </cell>
        </row>
        <row r="116">
          <cell r="B116" t="str">
            <v>&lt;5,001</v>
          </cell>
          <cell r="C116">
            <v>0.25807376864155529</v>
          </cell>
          <cell r="D116">
            <v>0.74192623135844471</v>
          </cell>
          <cell r="E116">
            <v>1</v>
          </cell>
          <cell r="F116">
            <v>45229806.543296024</v>
          </cell>
          <cell r="I116" t="str">
            <v>Medium Ret</v>
          </cell>
          <cell r="J116">
            <v>0.46382631638129862</v>
          </cell>
          <cell r="K116">
            <v>0.53617368361870132</v>
          </cell>
          <cell r="L116">
            <v>0.25959218292260067</v>
          </cell>
          <cell r="M116">
            <v>0.74040781707739933</v>
          </cell>
          <cell r="O116" t="str">
            <v>Lodging</v>
          </cell>
          <cell r="P116">
            <v>0.53617368361870132</v>
          </cell>
          <cell r="Q116">
            <v>0.34342063041492848</v>
          </cell>
          <cell r="R116">
            <v>0.12040568596637012</v>
          </cell>
        </row>
        <row r="117">
          <cell r="B117" t="str">
            <v>5,001-20,000</v>
          </cell>
          <cell r="C117">
            <v>0.46382631638129862</v>
          </cell>
          <cell r="D117">
            <v>0.53617368361870132</v>
          </cell>
          <cell r="E117">
            <v>1</v>
          </cell>
          <cell r="F117">
            <v>142334439.47546965</v>
          </cell>
          <cell r="I117" t="str">
            <v>Small Ret</v>
          </cell>
          <cell r="J117">
            <v>0.25807376864155529</v>
          </cell>
          <cell r="K117">
            <v>0.74192623135844471</v>
          </cell>
          <cell r="L117">
            <v>0.6004457335185307</v>
          </cell>
          <cell r="M117">
            <v>0.3995542664814693</v>
          </cell>
          <cell r="O117" t="str">
            <v>Hospital</v>
          </cell>
          <cell r="P117">
            <v>0.74192623135844471</v>
          </cell>
          <cell r="Q117">
            <v>0.10311447532768504</v>
          </cell>
          <cell r="R117">
            <v>0.15495929331387026</v>
          </cell>
        </row>
        <row r="118">
          <cell r="B118" t="str">
            <v>20,001-50,000</v>
          </cell>
          <cell r="C118">
            <v>0.11633093892826991</v>
          </cell>
          <cell r="D118">
            <v>0.88366906107173016</v>
          </cell>
          <cell r="E118">
            <v>1</v>
          </cell>
          <cell r="F118">
            <v>150479652.53202388</v>
          </cell>
          <cell r="I118" t="str">
            <v>School K-12</v>
          </cell>
          <cell r="J118">
            <v>1.4242837102056283E-2</v>
          </cell>
          <cell r="K118">
            <v>0.98575716289794368</v>
          </cell>
          <cell r="L118">
            <v>0.60623284948217304</v>
          </cell>
          <cell r="M118">
            <v>0.39376715051782696</v>
          </cell>
          <cell r="O118" t="str">
            <v>Residential Care</v>
          </cell>
          <cell r="P118">
            <v>0.98575716289794368</v>
          </cell>
          <cell r="Q118">
            <v>5.6083613809662864E-3</v>
          </cell>
          <cell r="R118">
            <v>8.6344757210899958E-3</v>
          </cell>
        </row>
        <row r="119">
          <cell r="B119" t="str">
            <v>100,001+</v>
          </cell>
          <cell r="C119">
            <v>3.7919073269764856E-3</v>
          </cell>
          <cell r="D119">
            <v>0.99620809267302346</v>
          </cell>
          <cell r="E119">
            <v>1</v>
          </cell>
          <cell r="F119">
            <v>29532449.302067615</v>
          </cell>
          <cell r="I119" t="str">
            <v>University</v>
          </cell>
          <cell r="J119">
            <v>1.4242837102056283E-2</v>
          </cell>
          <cell r="K119">
            <v>0.98575716289794368</v>
          </cell>
          <cell r="L119">
            <v>0.60623284948217304</v>
          </cell>
          <cell r="M119">
            <v>0.39376715051782696</v>
          </cell>
          <cell r="O119" t="str">
            <v>Assembly</v>
          </cell>
          <cell r="P119">
            <v>0.98575716289794368</v>
          </cell>
          <cell r="Q119">
            <v>5.6083613809662864E-3</v>
          </cell>
          <cell r="R119">
            <v>8.6344757210899958E-3</v>
          </cell>
        </row>
        <row r="120">
          <cell r="C120">
            <v>0.10145234319280301</v>
          </cell>
          <cell r="D120">
            <v>0.89854765680719695</v>
          </cell>
          <cell r="E120">
            <v>1</v>
          </cell>
          <cell r="F120">
            <v>124562026.1368593</v>
          </cell>
          <cell r="I120" t="str">
            <v>Warehouse</v>
          </cell>
          <cell r="J120">
            <v>0.32163560456191009</v>
          </cell>
          <cell r="K120">
            <v>0.6783643954380898</v>
          </cell>
          <cell r="L120">
            <v>0.25284882715292539</v>
          </cell>
          <cell r="M120">
            <v>0.74715117284707455</v>
          </cell>
          <cell r="O120" t="str">
            <v>Other</v>
          </cell>
          <cell r="P120">
            <v>0.6783643954380898</v>
          </cell>
          <cell r="Q120">
            <v>0.24031041917780901</v>
          </cell>
          <cell r="R120">
            <v>8.1325185384101065E-2</v>
          </cell>
        </row>
        <row r="121">
          <cell r="C121">
            <v>1.4242837102056283E-2</v>
          </cell>
          <cell r="D121">
            <v>0.98575716289794368</v>
          </cell>
          <cell r="E121">
            <v>1</v>
          </cell>
          <cell r="F121">
            <v>226752622.27380022</v>
          </cell>
          <cell r="J121">
            <v>12.041101839402526</v>
          </cell>
        </row>
        <row r="122">
          <cell r="C122">
            <v>0.32163560456191009</v>
          </cell>
          <cell r="D122">
            <v>0.6783643954380898</v>
          </cell>
          <cell r="E122">
            <v>1</v>
          </cell>
          <cell r="F122">
            <v>197062347.57176718</v>
          </cell>
        </row>
      </sheetData>
      <sheetData sheetId="20">
        <row r="11">
          <cell r="B11" t="str">
            <v>Compressed Air</v>
          </cell>
          <cell r="C11" t="str">
            <v>Compressed Air System Improvements</v>
          </cell>
          <cell r="D11" t="str">
            <v>Compressors</v>
          </cell>
        </row>
        <row r="12">
          <cell r="B12" t="str">
            <v>Compressed Air</v>
          </cell>
          <cell r="C12" t="str">
            <v>Compressed Air System Improvements</v>
          </cell>
          <cell r="D12" t="str">
            <v>Interactive Compressed Air System Supply/Demand Improvements</v>
          </cell>
        </row>
        <row r="13">
          <cell r="B13" t="str">
            <v>Compressed Air</v>
          </cell>
          <cell r="C13" t="str">
            <v>Heat Recovery</v>
          </cell>
          <cell r="D13" t="str">
            <v>Heat Recovery Improvements</v>
          </cell>
        </row>
        <row r="14">
          <cell r="B14" t="str">
            <v>HVAC</v>
          </cell>
          <cell r="C14" t="str">
            <v>HVAC System Improvements</v>
          </cell>
          <cell r="D14" t="str">
            <v>Interactive HVAC System Improvements</v>
          </cell>
        </row>
        <row r="15">
          <cell r="B15" t="str">
            <v>Irrigation</v>
          </cell>
          <cell r="C15" t="str">
            <v>Center Pivot System and Equipment</v>
          </cell>
          <cell r="D15" t="str">
            <v>Center Pivot Conversions</v>
          </cell>
        </row>
        <row r="16">
          <cell r="B16" t="str">
            <v>Irrigation</v>
          </cell>
          <cell r="C16" t="str">
            <v>Center Pivot System and Equipment</v>
          </cell>
          <cell r="D16" t="str">
            <v>Reduce System Friction Head</v>
          </cell>
        </row>
        <row r="17">
          <cell r="B17" t="str">
            <v>Irrigation</v>
          </cell>
          <cell r="C17" t="str">
            <v>Center Pivot System and Equipment</v>
          </cell>
          <cell r="D17" t="str">
            <v xml:space="preserve">Reduce System Friction Head </v>
          </cell>
        </row>
        <row r="18">
          <cell r="B18" t="str">
            <v>Irrigation</v>
          </cell>
          <cell r="C18" t="str">
            <v>Center Pivot System and Equipment</v>
          </cell>
          <cell r="D18" t="str">
            <v>Reduce System Leakage</v>
          </cell>
        </row>
        <row r="19">
          <cell r="B19" t="str">
            <v>Irrigation</v>
          </cell>
          <cell r="C19" t="str">
            <v>Center Pivot System and Equipment</v>
          </cell>
          <cell r="D19" t="str">
            <v>Reduce System Lift</v>
          </cell>
        </row>
        <row r="20">
          <cell r="B20" t="str">
            <v>Irrigation</v>
          </cell>
          <cell r="C20" t="str">
            <v>Center Pivot System and Equipment</v>
          </cell>
          <cell r="D20" t="str">
            <v>System Water Delivery Improvements</v>
          </cell>
        </row>
        <row r="21">
          <cell r="B21" t="str">
            <v>Irrigation</v>
          </cell>
          <cell r="C21" t="str">
            <v>Discharge Fitting Equipment</v>
          </cell>
          <cell r="D21" t="str">
            <v>Drop Installation for Spray Heads and Pressure Regulators</v>
          </cell>
        </row>
        <row r="22">
          <cell r="B22" t="str">
            <v>Irrigation</v>
          </cell>
          <cell r="C22" t="str">
            <v>Discharge Fitting Equipment</v>
          </cell>
          <cell r="D22" t="str">
            <v>Flow Control Nozzles and Diffuser</v>
          </cell>
        </row>
        <row r="23">
          <cell r="B23" t="str">
            <v>Irrigation</v>
          </cell>
          <cell r="C23" t="str">
            <v>Discharge Fitting Equipment</v>
          </cell>
          <cell r="D23" t="str">
            <v>Impact Sprinkler Heads</v>
          </cell>
        </row>
        <row r="24">
          <cell r="B24" t="str">
            <v>Irrigation</v>
          </cell>
          <cell r="C24" t="str">
            <v>Discharge Fitting Equipment</v>
          </cell>
          <cell r="D24" t="str">
            <v>Low Angle Heads</v>
          </cell>
        </row>
        <row r="25">
          <cell r="B25" t="str">
            <v>Irrigation</v>
          </cell>
          <cell r="C25" t="str">
            <v>Discharge Fitting Equipment</v>
          </cell>
          <cell r="D25" t="str">
            <v>Low Pressure End guns/Big guns</v>
          </cell>
        </row>
        <row r="26">
          <cell r="B26" t="str">
            <v>Irrigation</v>
          </cell>
          <cell r="C26" t="str">
            <v>Discharge Fitting Equipment</v>
          </cell>
          <cell r="D26" t="str">
            <v>Nozzle Replacement</v>
          </cell>
        </row>
        <row r="27">
          <cell r="B27" t="str">
            <v>Irrigation</v>
          </cell>
          <cell r="C27" t="str">
            <v>Discharge Fitting Equipment</v>
          </cell>
          <cell r="D27" t="str">
            <v>Spray Heads</v>
          </cell>
        </row>
        <row r="28">
          <cell r="B28" t="str">
            <v>Irrigation</v>
          </cell>
          <cell r="C28" t="str">
            <v>Handmove and Sideroll System and Equipment</v>
          </cell>
          <cell r="D28" t="str">
            <v>Reduce System Friction Head</v>
          </cell>
        </row>
        <row r="29">
          <cell r="B29" t="str">
            <v>Irrigation</v>
          </cell>
          <cell r="C29" t="str">
            <v>Handmove and Sideroll System and Equipment</v>
          </cell>
          <cell r="D29" t="str">
            <v>Reduce System Leakage</v>
          </cell>
        </row>
        <row r="30">
          <cell r="B30" t="str">
            <v>Irrigation</v>
          </cell>
          <cell r="C30" t="str">
            <v>Handmove and Sideroll System and Equipment</v>
          </cell>
          <cell r="D30" t="str">
            <v>Reduce System Lift</v>
          </cell>
        </row>
        <row r="31">
          <cell r="B31" t="str">
            <v>Irrigation</v>
          </cell>
          <cell r="C31" t="str">
            <v>Handmove and Sideroll System and Equipment</v>
          </cell>
          <cell r="D31" t="str">
            <v>System Water Delivery Improvements</v>
          </cell>
        </row>
        <row r="32">
          <cell r="B32" t="str">
            <v>Irrigation</v>
          </cell>
          <cell r="C32" t="str">
            <v>Hardware</v>
          </cell>
          <cell r="D32" t="str">
            <v>Drain Replacement</v>
          </cell>
        </row>
        <row r="33">
          <cell r="B33" t="str">
            <v>Irrigation</v>
          </cell>
          <cell r="C33" t="str">
            <v>Hardware</v>
          </cell>
          <cell r="D33" t="str">
            <v>Drop Tube/Hose Extension</v>
          </cell>
        </row>
        <row r="34">
          <cell r="B34" t="str">
            <v>Irrigation</v>
          </cell>
          <cell r="C34" t="str">
            <v>Hardware</v>
          </cell>
          <cell r="D34" t="str">
            <v>Gasket Replacement</v>
          </cell>
        </row>
        <row r="35">
          <cell r="B35" t="str">
            <v>Irrigation</v>
          </cell>
          <cell r="C35" t="str">
            <v>Hardware</v>
          </cell>
          <cell r="D35" t="str">
            <v>Goose Necks</v>
          </cell>
        </row>
        <row r="36">
          <cell r="B36" t="str">
            <v>Irrigation</v>
          </cell>
          <cell r="C36" t="str">
            <v>Hardware</v>
          </cell>
          <cell r="D36" t="str">
            <v>Hub Replacement</v>
          </cell>
        </row>
        <row r="37">
          <cell r="B37" t="str">
            <v>Irrigation</v>
          </cell>
          <cell r="C37" t="str">
            <v>Hardware</v>
          </cell>
          <cell r="D37" t="str">
            <v>Leveler Rebuild</v>
          </cell>
        </row>
        <row r="38">
          <cell r="B38" t="str">
            <v>Irrigation</v>
          </cell>
          <cell r="C38" t="str">
            <v>Hardware</v>
          </cell>
          <cell r="D38" t="str">
            <v>Line Repairs</v>
          </cell>
        </row>
        <row r="39">
          <cell r="B39" t="str">
            <v>Irrigation</v>
          </cell>
          <cell r="C39" t="str">
            <v>Hardware</v>
          </cell>
          <cell r="D39" t="str">
            <v>Multi-Trajectory Sprays</v>
          </cell>
        </row>
        <row r="40">
          <cell r="B40" t="str">
            <v>Irrigation</v>
          </cell>
          <cell r="C40" t="str">
            <v>Hardware</v>
          </cell>
          <cell r="D40" t="str">
            <v>Nozzle Replacement</v>
          </cell>
        </row>
        <row r="41">
          <cell r="B41" t="str">
            <v>Irrigation</v>
          </cell>
          <cell r="C41" t="str">
            <v>Hardware</v>
          </cell>
          <cell r="D41" t="str">
            <v>Pipe Repair</v>
          </cell>
        </row>
        <row r="42">
          <cell r="B42" t="str">
            <v>Irrigation</v>
          </cell>
          <cell r="C42" t="str">
            <v>Hardware</v>
          </cell>
          <cell r="D42" t="str">
            <v>Regulator Replacement</v>
          </cell>
        </row>
        <row r="43">
          <cell r="B43" t="str">
            <v>Irrigation</v>
          </cell>
          <cell r="C43" t="str">
            <v>Hardware</v>
          </cell>
          <cell r="D43" t="str">
            <v>Sprinkler Replacements</v>
          </cell>
        </row>
        <row r="44">
          <cell r="B44" t="str">
            <v>Irrigation</v>
          </cell>
          <cell r="C44" t="str">
            <v>Irrigation System Improvements</v>
          </cell>
          <cell r="D44" t="str">
            <v>Change in Water Source</v>
          </cell>
        </row>
        <row r="45">
          <cell r="B45" t="str">
            <v>Irrigation</v>
          </cell>
          <cell r="C45" t="str">
            <v>Irrigation System Improvements</v>
          </cell>
          <cell r="D45" t="str">
            <v>Irrigation System Improvements</v>
          </cell>
        </row>
        <row r="46">
          <cell r="B46" t="str">
            <v>Irrigation</v>
          </cell>
          <cell r="C46" t="str">
            <v>Irrigation System Improvements</v>
          </cell>
          <cell r="D46" t="str">
            <v>Reduce Delivery System Leakage</v>
          </cell>
        </row>
        <row r="47">
          <cell r="B47" t="str">
            <v>Irrigation</v>
          </cell>
          <cell r="C47" t="str">
            <v>Mainline System and Equipment</v>
          </cell>
          <cell r="D47" t="str">
            <v>Interactive Mainline System and Equipment Improvements</v>
          </cell>
        </row>
        <row r="48">
          <cell r="B48" t="str">
            <v>Irrigation</v>
          </cell>
          <cell r="C48" t="str">
            <v>Mainline System and Equipment</v>
          </cell>
          <cell r="D48" t="str">
            <v>Mainline System Pump Improvements</v>
          </cell>
        </row>
        <row r="49">
          <cell r="B49" t="str">
            <v>Irrigation</v>
          </cell>
          <cell r="C49" t="str">
            <v>Mainline System and Equipment</v>
          </cell>
          <cell r="D49" t="str">
            <v>Reduce Friction Loss</v>
          </cell>
        </row>
        <row r="50">
          <cell r="B50" t="str">
            <v>Irrigation</v>
          </cell>
          <cell r="C50" t="str">
            <v>Mainline System and Equipment</v>
          </cell>
          <cell r="D50" t="str">
            <v xml:space="preserve">Reduce System Friction Head </v>
          </cell>
        </row>
        <row r="51">
          <cell r="B51" t="str">
            <v>Irrigation</v>
          </cell>
          <cell r="C51" t="str">
            <v>Mainline System and Equipment</v>
          </cell>
          <cell r="D51" t="str">
            <v>Reduce System Leakage</v>
          </cell>
        </row>
        <row r="52">
          <cell r="B52" t="str">
            <v>Irrigation</v>
          </cell>
          <cell r="C52" t="str">
            <v>Mainline System and Equipment</v>
          </cell>
          <cell r="D52" t="str">
            <v>Reduce System Lift</v>
          </cell>
        </row>
        <row r="53">
          <cell r="B53" t="str">
            <v>Irrigation</v>
          </cell>
          <cell r="C53" t="str">
            <v>Mainline System and Equipment</v>
          </cell>
          <cell r="D53" t="str">
            <v>System Water Delivery Improvements</v>
          </cell>
        </row>
        <row r="54">
          <cell r="B54" t="str">
            <v>Irrigation</v>
          </cell>
          <cell r="C54" t="str">
            <v>Pumps and Fans</v>
          </cell>
          <cell r="D54" t="str">
            <v>Centrifugal Pump System Improvements</v>
          </cell>
        </row>
        <row r="55">
          <cell r="B55" t="str">
            <v>Irrigation</v>
          </cell>
          <cell r="C55" t="str">
            <v>Pumps and Fans</v>
          </cell>
          <cell r="D55" t="str">
            <v>Pump Testing Service</v>
          </cell>
        </row>
        <row r="56">
          <cell r="B56" t="str">
            <v>Irrigation</v>
          </cell>
          <cell r="C56" t="str">
            <v>Pumps and Fans</v>
          </cell>
          <cell r="D56" t="str">
            <v>Turbine Pump System Improvements</v>
          </cell>
        </row>
        <row r="57">
          <cell r="B57" t="str">
            <v>Irrigation</v>
          </cell>
          <cell r="C57" t="str">
            <v>Pumps and Fans</v>
          </cell>
          <cell r="D57" t="str">
            <v>Vacuum Pump System Improvements</v>
          </cell>
        </row>
        <row r="58">
          <cell r="B58" t="str">
            <v>Irrigation</v>
          </cell>
          <cell r="C58" t="str">
            <v>Suction Fittings Equipment</v>
          </cell>
          <cell r="D58" t="str">
            <v>Reduce Cavitation</v>
          </cell>
        </row>
        <row r="59">
          <cell r="B59" t="str">
            <v>Irrigation</v>
          </cell>
          <cell r="C59" t="str">
            <v>Suction Fittings Equipment</v>
          </cell>
          <cell r="D59" t="str">
            <v xml:space="preserve">Reduce System Friction Head </v>
          </cell>
        </row>
        <row r="60">
          <cell r="B60" t="str">
            <v>Irrigation</v>
          </cell>
          <cell r="C60" t="str">
            <v>Suction Fittings Equipment</v>
          </cell>
          <cell r="D60" t="str">
            <v>Reduce System Leakage</v>
          </cell>
        </row>
        <row r="61">
          <cell r="B61" t="str">
            <v>Irrigation</v>
          </cell>
          <cell r="C61" t="str">
            <v>Suction Fittings Equipment</v>
          </cell>
          <cell r="D61" t="str">
            <v>Reduce System Lift</v>
          </cell>
        </row>
        <row r="62">
          <cell r="B62" t="str">
            <v>Irrigation</v>
          </cell>
          <cell r="C62" t="str">
            <v>Water Management</v>
          </cell>
          <cell r="D62" t="str">
            <v>Scientific Irrigation Scheduling</v>
          </cell>
        </row>
        <row r="63">
          <cell r="B63" t="str">
            <v>Lighting</v>
          </cell>
          <cell r="C63" t="str">
            <v>Delamping</v>
          </cell>
          <cell r="D63" t="str">
            <v>Delamping</v>
          </cell>
        </row>
        <row r="64">
          <cell r="B64" t="str">
            <v>Lighting</v>
          </cell>
          <cell r="C64" t="str">
            <v>Lamps/Ballasts/Fixtures</v>
          </cell>
          <cell r="D64" t="str">
            <v>Lamps/Ballasts</v>
          </cell>
        </row>
        <row r="65">
          <cell r="B65" t="str">
            <v>Lighting</v>
          </cell>
          <cell r="C65" t="str">
            <v>Lamps/Ballasts/Fixtures</v>
          </cell>
          <cell r="D65" t="str">
            <v>Lamps/Ballasts w/Controls</v>
          </cell>
        </row>
        <row r="66">
          <cell r="B66" t="str">
            <v>Lighting</v>
          </cell>
          <cell r="C66" t="str">
            <v>Lamps/Ballasts/Fixtures</v>
          </cell>
          <cell r="D66" t="str">
            <v>Lamps/Ballasts w/Delamping</v>
          </cell>
        </row>
        <row r="67">
          <cell r="B67" t="str">
            <v>Lighting</v>
          </cell>
          <cell r="C67" t="str">
            <v>Lamps/Ballasts/Fixtures</v>
          </cell>
          <cell r="D67" t="str">
            <v>Lamps/Ballasts w/Delamping and Controls</v>
          </cell>
        </row>
        <row r="68">
          <cell r="B68" t="str">
            <v>Lighting</v>
          </cell>
          <cell r="C68" t="str">
            <v>Lamps/Ballasts/Fixtures</v>
          </cell>
          <cell r="D68" t="str">
            <v>Lamps/Ballasts/Fixtures</v>
          </cell>
        </row>
        <row r="69">
          <cell r="B69" t="str">
            <v>Lighting</v>
          </cell>
          <cell r="C69" t="str">
            <v>Lamps/Ballasts/Fixtures</v>
          </cell>
          <cell r="D69" t="str">
            <v>Lamps/Ballasts/Fixtures w/Controls</v>
          </cell>
        </row>
        <row r="70">
          <cell r="B70" t="str">
            <v>Lighting</v>
          </cell>
          <cell r="C70" t="str">
            <v>Lamps/Ballasts/Fixtures</v>
          </cell>
          <cell r="D70" t="str">
            <v>Lamps/Ballasts/Fixtures w/Delamping</v>
          </cell>
        </row>
        <row r="71">
          <cell r="B71" t="str">
            <v>Lighting</v>
          </cell>
          <cell r="C71" t="str">
            <v>Lamps/Ballasts/Fixtures</v>
          </cell>
          <cell r="D71" t="str">
            <v>Lamps/Ballasts/Fixtures w/Delamping and Controls</v>
          </cell>
        </row>
        <row r="72">
          <cell r="B72" t="str">
            <v>Lighting</v>
          </cell>
          <cell r="C72" t="str">
            <v>Lamps/Ballasts/Fixtures</v>
          </cell>
          <cell r="D72" t="str">
            <v>Stall Lighting</v>
          </cell>
        </row>
        <row r="73">
          <cell r="B73" t="str">
            <v>Lighting</v>
          </cell>
          <cell r="C73" t="str">
            <v>Lighting Controls</v>
          </cell>
          <cell r="D73" t="str">
            <v>Control Panels</v>
          </cell>
        </row>
        <row r="74">
          <cell r="B74" t="str">
            <v>Lighting</v>
          </cell>
          <cell r="C74" t="str">
            <v>Lighting Controls</v>
          </cell>
          <cell r="D74" t="str">
            <v>Daylighting</v>
          </cell>
        </row>
        <row r="75">
          <cell r="B75" t="str">
            <v>Lighting</v>
          </cell>
          <cell r="C75" t="str">
            <v>Lighting Controls</v>
          </cell>
          <cell r="D75" t="str">
            <v>Occupancy Sensors</v>
          </cell>
        </row>
        <row r="76">
          <cell r="B76" t="str">
            <v>Lighting</v>
          </cell>
          <cell r="C76" t="str">
            <v>Lighting Controls</v>
          </cell>
          <cell r="D76" t="str">
            <v>Photocells</v>
          </cell>
        </row>
        <row r="77">
          <cell r="B77" t="str">
            <v>Lighting</v>
          </cell>
          <cell r="C77" t="str">
            <v>Lighting Controls</v>
          </cell>
          <cell r="D77" t="str">
            <v>Timers</v>
          </cell>
        </row>
        <row r="78">
          <cell r="B78" t="str">
            <v>Lighting</v>
          </cell>
          <cell r="C78" t="str">
            <v>Signs and Signals</v>
          </cell>
          <cell r="D78" t="str">
            <v>LED Exit Signs</v>
          </cell>
        </row>
        <row r="79">
          <cell r="B79" t="str">
            <v>Motors/Drives</v>
          </cell>
          <cell r="C79" t="str">
            <v>Compressed Air System Improvements</v>
          </cell>
          <cell r="D79" t="str">
            <v>Motors/Drives Installation on Compressed Air System</v>
          </cell>
        </row>
        <row r="80">
          <cell r="B80" t="str">
            <v>Motors/Drives</v>
          </cell>
          <cell r="C80" t="str">
            <v>Motors</v>
          </cell>
          <cell r="D80" t="str">
            <v>Motor Rewind</v>
          </cell>
        </row>
        <row r="81">
          <cell r="B81" t="str">
            <v>Motors/Drives</v>
          </cell>
          <cell r="C81" t="str">
            <v>Motors</v>
          </cell>
          <cell r="D81" t="str">
            <v>Motors</v>
          </cell>
        </row>
        <row r="82">
          <cell r="B82" t="str">
            <v>Motors/Drives</v>
          </cell>
          <cell r="C82" t="str">
            <v>Motors/Drives Controls</v>
          </cell>
          <cell r="D82" t="str">
            <v>Dairy Milking Machine Control Improvements (VFD)</v>
          </cell>
        </row>
        <row r="83">
          <cell r="B83" t="str">
            <v>Motors/Drives</v>
          </cell>
          <cell r="C83" t="str">
            <v>Motors/Drives Controls</v>
          </cell>
          <cell r="D83" t="str">
            <v>Electronically Commutated Motor (ECM)</v>
          </cell>
        </row>
        <row r="84">
          <cell r="B84" t="str">
            <v>Motors/Drives</v>
          </cell>
          <cell r="C84" t="str">
            <v>Motors/Drives Controls</v>
          </cell>
          <cell r="D84" t="str">
            <v>Energy Management Systems/System Controls</v>
          </cell>
        </row>
        <row r="85">
          <cell r="B85" t="str">
            <v>Motors/Drives</v>
          </cell>
          <cell r="C85" t="str">
            <v>Motors/Drives Controls</v>
          </cell>
          <cell r="D85" t="str">
            <v>Motors/Drives Control Improvements (non-VFD)</v>
          </cell>
        </row>
        <row r="86">
          <cell r="B86" t="str">
            <v>Motors/Drives</v>
          </cell>
          <cell r="C86" t="str">
            <v>Motors/Drives Controls</v>
          </cell>
          <cell r="D86" t="str">
            <v>Motors/Drives Control Improvements (VFD)</v>
          </cell>
        </row>
        <row r="87">
          <cell r="B87" t="str">
            <v>Motors/Drives</v>
          </cell>
          <cell r="C87" t="str">
            <v>Pumps and Fans</v>
          </cell>
          <cell r="D87" t="str">
            <v>Motors/Drives Installation on Fan System</v>
          </cell>
        </row>
        <row r="88">
          <cell r="B88" t="str">
            <v>Motors/Drives</v>
          </cell>
          <cell r="C88" t="str">
            <v>Pumps and Fans</v>
          </cell>
          <cell r="D88" t="str">
            <v>Motors/Drives Installation on Pump System</v>
          </cell>
        </row>
        <row r="89">
          <cell r="B89" t="str">
            <v>Motors/Drives</v>
          </cell>
          <cell r="C89" t="str">
            <v>Pumps and Fans</v>
          </cell>
          <cell r="D89" t="str">
            <v>Motors/Drives Installation on Vacuum Pumps</v>
          </cell>
        </row>
        <row r="90">
          <cell r="B90" t="str">
            <v>Process Loads</v>
          </cell>
          <cell r="C90" t="str">
            <v>Livestock Tanks</v>
          </cell>
          <cell r="D90" t="str">
            <v>Freeze Resistant Stock Tanks</v>
          </cell>
        </row>
        <row r="91">
          <cell r="B91" t="str">
            <v>Process Loads</v>
          </cell>
          <cell r="C91" t="str">
            <v>Process Loads System Improvements</v>
          </cell>
          <cell r="D91" t="str">
            <v>Interactive Process Loads System Improvements</v>
          </cell>
        </row>
        <row r="92">
          <cell r="B92" t="str">
            <v>Process Loads</v>
          </cell>
          <cell r="C92" t="str">
            <v>Pumps and Fans</v>
          </cell>
          <cell r="D92" t="str">
            <v>Centrifugal Pump System Improvements</v>
          </cell>
        </row>
        <row r="93">
          <cell r="B93" t="str">
            <v>Process Loads</v>
          </cell>
          <cell r="C93" t="str">
            <v>Pumps and Fans</v>
          </cell>
          <cell r="D93" t="str">
            <v>Fan System Improvements</v>
          </cell>
        </row>
        <row r="94">
          <cell r="B94" t="str">
            <v>Process Loads</v>
          </cell>
          <cell r="C94" t="str">
            <v>Pumps and Fans</v>
          </cell>
          <cell r="D94" t="str">
            <v>Pump System Improvements</v>
          </cell>
        </row>
        <row r="95">
          <cell r="B95" t="str">
            <v>Process Loads</v>
          </cell>
          <cell r="C95" t="str">
            <v>Pumps and Fans</v>
          </cell>
          <cell r="D95" t="str">
            <v>Turbine Pump System Improvements</v>
          </cell>
        </row>
        <row r="96">
          <cell r="B96" t="str">
            <v>Process Loads</v>
          </cell>
          <cell r="C96" t="str">
            <v>Pumps and Fans</v>
          </cell>
          <cell r="D96" t="str">
            <v>Vacuum Pump System Improvements</v>
          </cell>
        </row>
        <row r="97">
          <cell r="B97" t="str">
            <v>Refrigeration</v>
          </cell>
          <cell r="C97" t="str">
            <v>Dairy System Improvements</v>
          </cell>
          <cell r="D97" t="str">
            <v>Heat Recovery Improvements</v>
          </cell>
        </row>
        <row r="98">
          <cell r="B98" t="str">
            <v>Refrigeration</v>
          </cell>
          <cell r="C98" t="str">
            <v>Dairy System Improvements</v>
          </cell>
          <cell r="D98" t="str">
            <v>Plate Milk Pre-cooler</v>
          </cell>
        </row>
        <row r="99">
          <cell r="B99" t="str">
            <v>Refrigeration</v>
          </cell>
          <cell r="C99" t="str">
            <v>Heat Recovery</v>
          </cell>
          <cell r="D99" t="str">
            <v>Heat Recovery Improvements</v>
          </cell>
        </row>
        <row r="100">
          <cell r="B100" t="str">
            <v>Refrigeration</v>
          </cell>
          <cell r="C100" t="str">
            <v>Packaged Refrigeration</v>
          </cell>
          <cell r="D100" t="str">
            <v>Packaged Refrigeration System Improvements</v>
          </cell>
        </row>
        <row r="101">
          <cell r="B101" t="str">
            <v>Refrigeration</v>
          </cell>
          <cell r="C101" t="str">
            <v>Pumps and Fans</v>
          </cell>
          <cell r="D101" t="str">
            <v>Condensor Fan System Improvements</v>
          </cell>
        </row>
        <row r="102">
          <cell r="B102" t="str">
            <v>Refrigeration</v>
          </cell>
          <cell r="C102" t="str">
            <v>Pumps and Fans</v>
          </cell>
          <cell r="D102" t="str">
            <v>Evaporator Coil Fan System Improvements</v>
          </cell>
        </row>
        <row r="103">
          <cell r="B103" t="str">
            <v>Refrigeration</v>
          </cell>
          <cell r="C103" t="str">
            <v>Pumps and Fans</v>
          </cell>
          <cell r="D103" t="str">
            <v>Evaporator Fan System Improvements</v>
          </cell>
        </row>
        <row r="104">
          <cell r="B104" t="str">
            <v>Refrigeration</v>
          </cell>
          <cell r="C104" t="str">
            <v>Refrigeration System Controls</v>
          </cell>
          <cell r="D104" t="str">
            <v>Defrost Control Improvements</v>
          </cell>
        </row>
        <row r="105">
          <cell r="B105" t="str">
            <v>Refrigeration</v>
          </cell>
          <cell r="C105" t="str">
            <v>Refrigeration System Controls</v>
          </cell>
          <cell r="D105" t="str">
            <v>Refrigeration Control Improvements (non-VFD)</v>
          </cell>
        </row>
        <row r="106">
          <cell r="B106" t="str">
            <v>Refrigeration</v>
          </cell>
          <cell r="C106" t="str">
            <v>Refrigeration System Controls</v>
          </cell>
          <cell r="D106" t="str">
            <v>Refrigeration Control Improvements (VFD)</v>
          </cell>
        </row>
        <row r="107">
          <cell r="B107" t="str">
            <v>Refrigeration</v>
          </cell>
          <cell r="C107" t="str">
            <v>Refrigeration System Improvements</v>
          </cell>
          <cell r="D107" t="str">
            <v>Chiller Improvements</v>
          </cell>
        </row>
        <row r="108">
          <cell r="B108" t="str">
            <v>Refrigeration</v>
          </cell>
          <cell r="C108" t="str">
            <v>Refrigeration System Improvements</v>
          </cell>
          <cell r="D108" t="str">
            <v>Insulation</v>
          </cell>
        </row>
        <row r="109">
          <cell r="B109" t="str">
            <v>Refrigeration</v>
          </cell>
          <cell r="C109" t="str">
            <v>Refrigeration System Improvements</v>
          </cell>
          <cell r="D109" t="str">
            <v>Interactive Refrigeration System Improvements</v>
          </cell>
        </row>
        <row r="110">
          <cell r="B110" t="str">
            <v xml:space="preserve">Utility Distribution System </v>
          </cell>
          <cell r="C110" t="str">
            <v>Transformers</v>
          </cell>
          <cell r="D110" t="str">
            <v>De-Energization</v>
          </cell>
        </row>
        <row r="111">
          <cell r="B111" t="str">
            <v>Water Heating</v>
          </cell>
          <cell r="C111" t="str">
            <v>Heat Recovery</v>
          </cell>
          <cell r="D111" t="str">
            <v>Heat Recovery Improvements</v>
          </cell>
        </row>
        <row r="112">
          <cell r="B112" t="str">
            <v>Water Heating</v>
          </cell>
          <cell r="C112" t="str">
            <v>System Efficiency Improvements</v>
          </cell>
          <cell r="D112" t="str">
            <v>Insulation</v>
          </cell>
        </row>
        <row r="113">
          <cell r="B113" t="str">
            <v>Water Heating</v>
          </cell>
          <cell r="C113" t="str">
            <v>Water Heaters</v>
          </cell>
          <cell r="D113" t="str">
            <v>Water Heaters</v>
          </cell>
        </row>
        <row r="114">
          <cell r="B114" t="str">
            <v>Whole Bldg/Meter Level</v>
          </cell>
          <cell r="C114" t="str">
            <v>Whole Bldg/Meter Level System Improvements</v>
          </cell>
          <cell r="D114" t="str">
            <v>Interactive Whole Bldg/Meter Level System Improvements</v>
          </cell>
        </row>
        <row r="115">
          <cell r="B115" t="str">
            <v>Compressed Air</v>
          </cell>
          <cell r="C115" t="str">
            <v>Compressed Air System Controls</v>
          </cell>
          <cell r="D115" t="str">
            <v>Compressed Air Control Improvements (non-VFD)</v>
          </cell>
        </row>
        <row r="116">
          <cell r="B116" t="str">
            <v>Compressed Air</v>
          </cell>
          <cell r="C116" t="str">
            <v>Compressed Air System Controls</v>
          </cell>
          <cell r="D116" t="str">
            <v>Compressed Air Control Improvements (VFD)</v>
          </cell>
        </row>
        <row r="117">
          <cell r="B117" t="str">
            <v>Compressed Air</v>
          </cell>
          <cell r="C117" t="str">
            <v>Compressed Air System Improvements</v>
          </cell>
          <cell r="D117" t="str">
            <v>Compressed Air System Compressor Improvements (non-VFD)</v>
          </cell>
        </row>
        <row r="118">
          <cell r="B118" t="str">
            <v>Compressed Air</v>
          </cell>
          <cell r="C118" t="str">
            <v>Compressed Air System Improvements</v>
          </cell>
          <cell r="D118" t="str">
            <v>Compressed Air System Compressor Improvements (VFD)</v>
          </cell>
        </row>
        <row r="119">
          <cell r="B119" t="str">
            <v>Compressed Air</v>
          </cell>
          <cell r="C119" t="str">
            <v>Compressed Air System Improvements</v>
          </cell>
          <cell r="D119" t="str">
            <v>Compressed Air System Demand Side Improvements</v>
          </cell>
        </row>
        <row r="120">
          <cell r="B120" t="str">
            <v>Compressed Air</v>
          </cell>
          <cell r="C120" t="str">
            <v>Compressed Air System Improvements</v>
          </cell>
          <cell r="D120" t="str">
            <v>Compressed Air System Dryer Improvements</v>
          </cell>
        </row>
        <row r="121">
          <cell r="B121" t="str">
            <v>Compressed Air</v>
          </cell>
          <cell r="C121" t="str">
            <v>Compressed Air System Improvements</v>
          </cell>
          <cell r="D121" t="str">
            <v>Compressed Air System Regulation Improvements</v>
          </cell>
        </row>
        <row r="122">
          <cell r="B122" t="str">
            <v>Compressed Air</v>
          </cell>
          <cell r="C122" t="str">
            <v>Compressed Air System Improvements</v>
          </cell>
          <cell r="D122" t="str">
            <v>Compressed Air System Storage Improvements</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LOG"/>
      <sheetName val="Forecast Switchboard"/>
      <sheetName val="Lists&amp;Tables"/>
      <sheetName val="Res Forecast (Low)"/>
      <sheetName val="Res Forecast (Base Case)"/>
      <sheetName val="Res Forecast (High)"/>
      <sheetName val="Com Forecast (Low)"/>
      <sheetName val="Com Forecast (Base Case)"/>
      <sheetName val="Com Forecast (High)"/>
      <sheetName val="Ind Forecast (Low)"/>
      <sheetName val="Ind Forecast (Base Case)"/>
      <sheetName val="Ind Forecast (High)"/>
      <sheetName val="Ag Forecast (Low)"/>
      <sheetName val="Ag Forecast (Base Case)"/>
      <sheetName val="Ag Forecast (High)"/>
      <sheetName val="Pop Forecast (High)"/>
      <sheetName val="Pop Forecast (Base Case)"/>
      <sheetName val="Pop Forecast (Low)"/>
      <sheetName val="DEI (Base Case)"/>
      <sheetName val="Dairy Forecast (Base Case)"/>
      <sheetName val="Dairy Forecast (Low)"/>
      <sheetName val="Dairy Forecast (High)"/>
      <sheetName val="EV Forecast (Base Case)"/>
      <sheetName val="EV Forecast (Low)"/>
      <sheetName val="EV Forecast (High)"/>
      <sheetName val="DEI Forecast (Base Case)"/>
      <sheetName val="DEI Forecast (High)"/>
      <sheetName val="DEI Forecast (Low)"/>
      <sheetName val="DataCenter Forecast (Base Case)"/>
      <sheetName val="DataCenter Forecast (High)"/>
      <sheetName val="DataCenter Forecast (Low)"/>
      <sheetName val="7P Forecasts D2"/>
    </sheetNames>
    <definedNames>
      <definedName name="rng_ForecastColumnLookup" refersTo="='Forecast Switchboard'!$H$21:$AE$21"/>
      <definedName name="rng_ForecastRowLookup" refersTo="='Forecast Switchboard'!$G$22:$G$502"/>
      <definedName name="switch_ForecastScenario" refersTo="='Forecast Switchboard'!$H$3"/>
      <definedName name="switch_ForecastState" refersTo="='Forecast Switchboard'!$H$4"/>
      <definedName name="tbl_Forecast" refersTo="='Forecast Switchboard'!$H$22:$AE$502"/>
    </definedNames>
    <sheetDataSet>
      <sheetData sheetId="0"/>
      <sheetData sheetId="1">
        <row r="3">
          <cell r="H3" t="str">
            <v>Base</v>
          </cell>
        </row>
        <row r="4">
          <cell r="H4" t="str">
            <v>Region</v>
          </cell>
        </row>
        <row r="21">
          <cell r="H21" t="str">
            <v>Sector</v>
          </cell>
          <cell r="I21" t="str">
            <v>Building/Industry Type</v>
          </cell>
          <cell r="J21" t="str">
            <v>Vintage / Subcategory</v>
          </cell>
          <cell r="K21" t="str">
            <v>Forecast Units</v>
          </cell>
          <cell r="L21">
            <v>2016</v>
          </cell>
          <cell r="M21">
            <v>2017</v>
          </cell>
          <cell r="N21">
            <v>2018</v>
          </cell>
          <cell r="O21">
            <v>2019</v>
          </cell>
          <cell r="P21">
            <v>2020</v>
          </cell>
          <cell r="Q21">
            <v>2021</v>
          </cell>
          <cell r="R21">
            <v>2022</v>
          </cell>
          <cell r="S21">
            <v>2023</v>
          </cell>
          <cell r="T21">
            <v>2024</v>
          </cell>
          <cell r="U21">
            <v>2025</v>
          </cell>
          <cell r="V21">
            <v>2026</v>
          </cell>
          <cell r="W21">
            <v>2027</v>
          </cell>
          <cell r="X21">
            <v>2028</v>
          </cell>
          <cell r="Y21">
            <v>2029</v>
          </cell>
          <cell r="Z21">
            <v>2030</v>
          </cell>
          <cell r="AA21">
            <v>2031</v>
          </cell>
          <cell r="AB21">
            <v>2032</v>
          </cell>
          <cell r="AC21">
            <v>2033</v>
          </cell>
          <cell r="AD21">
            <v>2034</v>
          </cell>
          <cell r="AE21">
            <v>2035</v>
          </cell>
        </row>
        <row r="22">
          <cell r="G22" t="str">
            <v>RegionSingle FamilyNew</v>
          </cell>
          <cell r="H22" t="str">
            <v>Res</v>
          </cell>
          <cell r="I22" t="str">
            <v>Single Family</v>
          </cell>
          <cell r="J22" t="str">
            <v>New</v>
          </cell>
          <cell r="K22" t="str">
            <v>Buildings</v>
          </cell>
          <cell r="L22">
            <v>62685.758999999998</v>
          </cell>
          <cell r="M22">
            <v>59961.781000000003</v>
          </cell>
          <cell r="N22">
            <v>56834.012000000002</v>
          </cell>
          <cell r="O22">
            <v>54985.192999999999</v>
          </cell>
          <cell r="P22">
            <v>53507.474000000002</v>
          </cell>
          <cell r="Q22">
            <v>50982.05</v>
          </cell>
          <cell r="R22">
            <v>49561.669000000002</v>
          </cell>
          <cell r="S22">
            <v>49324.517999999996</v>
          </cell>
          <cell r="T22">
            <v>48815.77</v>
          </cell>
          <cell r="U22">
            <v>49683.252</v>
          </cell>
          <cell r="V22">
            <v>50030.137000000002</v>
          </cell>
          <cell r="W22">
            <v>49387.762999999999</v>
          </cell>
          <cell r="X22">
            <v>48079.345999999998</v>
          </cell>
          <cell r="Y22">
            <v>48129.050999999999</v>
          </cell>
          <cell r="Z22">
            <v>48690.569000000003</v>
          </cell>
          <cell r="AA22">
            <v>48482.864000000001</v>
          </cell>
          <cell r="AB22">
            <v>46879.000999999997</v>
          </cell>
          <cell r="AC22">
            <v>46798.777999999998</v>
          </cell>
          <cell r="AD22">
            <v>46917.627</v>
          </cell>
          <cell r="AE22">
            <v>47236.144999999997</v>
          </cell>
        </row>
        <row r="23">
          <cell r="G23" t="str">
            <v>RegionMultifamily - Low RiseNew</v>
          </cell>
          <cell r="H23" t="str">
            <v>Res</v>
          </cell>
          <cell r="I23" t="str">
            <v>Multifamily - Low Rise</v>
          </cell>
          <cell r="J23" t="str">
            <v>New</v>
          </cell>
          <cell r="K23" t="str">
            <v>Buildings</v>
          </cell>
          <cell r="L23">
            <v>23280.347100904564</v>
          </cell>
          <cell r="M23">
            <v>23017.418106038647</v>
          </cell>
          <cell r="N23">
            <v>22811.60852767331</v>
          </cell>
          <cell r="O23">
            <v>22085.916378202593</v>
          </cell>
          <cell r="P23">
            <v>20817.853908138593</v>
          </cell>
          <cell r="Q23">
            <v>20070.279329962508</v>
          </cell>
          <cell r="R23">
            <v>19887.831284331631</v>
          </cell>
          <cell r="S23">
            <v>20257.583209811291</v>
          </cell>
          <cell r="T23">
            <v>20750.368029493613</v>
          </cell>
          <cell r="U23">
            <v>21314.334279744231</v>
          </cell>
          <cell r="V23">
            <v>21403.286239774712</v>
          </cell>
          <cell r="W23">
            <v>21409.137516518917</v>
          </cell>
          <cell r="X23">
            <v>21443.358292282628</v>
          </cell>
          <cell r="Y23">
            <v>21209.865626522758</v>
          </cell>
          <cell r="Z23">
            <v>20954.17798283829</v>
          </cell>
          <cell r="AA23">
            <v>20525.44023202754</v>
          </cell>
          <cell r="AB23">
            <v>20175.505597554071</v>
          </cell>
          <cell r="AC23">
            <v>19919.723927484571</v>
          </cell>
          <cell r="AD23">
            <v>19536.194066416414</v>
          </cell>
          <cell r="AE23">
            <v>19462.287131015248</v>
          </cell>
        </row>
        <row r="24">
          <cell r="G24" t="str">
            <v>RegionMultifamily - High RiseNew</v>
          </cell>
          <cell r="H24" t="str">
            <v>Res</v>
          </cell>
          <cell r="I24" t="str">
            <v>Multifamily - High Rise</v>
          </cell>
          <cell r="J24" t="str">
            <v>New</v>
          </cell>
          <cell r="K24" t="str">
            <v>Buildings</v>
          </cell>
          <cell r="L24">
            <v>5226.2387411561367</v>
          </cell>
          <cell r="M24">
            <v>5239.95312759432</v>
          </cell>
          <cell r="N24">
            <v>5271.2612760989568</v>
          </cell>
          <cell r="O24">
            <v>4985.883552972361</v>
          </cell>
          <cell r="P24">
            <v>4608.5912035798974</v>
          </cell>
          <cell r="Q24">
            <v>4509.6375960361838</v>
          </cell>
          <cell r="R24">
            <v>4481.760351096189</v>
          </cell>
          <cell r="S24">
            <v>4621.8312800578688</v>
          </cell>
          <cell r="T24">
            <v>4700.9782942419988</v>
          </cell>
          <cell r="U24">
            <v>4828.2391631488581</v>
          </cell>
          <cell r="V24">
            <v>4790.0249139778334</v>
          </cell>
          <cell r="W24">
            <v>4782.0649962402858</v>
          </cell>
          <cell r="X24">
            <v>4748.3908346265653</v>
          </cell>
          <cell r="Y24">
            <v>4733.4823682495089</v>
          </cell>
          <cell r="Z24">
            <v>4698.697177079107</v>
          </cell>
          <cell r="AA24">
            <v>4599.2987885998937</v>
          </cell>
          <cell r="AB24">
            <v>4526.3104216428001</v>
          </cell>
          <cell r="AC24">
            <v>4422.0600452822764</v>
          </cell>
          <cell r="AD24">
            <v>4405.182362066379</v>
          </cell>
          <cell r="AE24">
            <v>4385.1136986120664</v>
          </cell>
        </row>
        <row r="25">
          <cell r="G25" t="str">
            <v>RegionManufacturedNew</v>
          </cell>
          <cell r="H25" t="str">
            <v>Res</v>
          </cell>
          <cell r="I25" t="str">
            <v>Manufactured</v>
          </cell>
          <cell r="J25" t="str">
            <v>New</v>
          </cell>
          <cell r="K25" t="str">
            <v>Buildings</v>
          </cell>
          <cell r="L25">
            <v>1869.5754050925925</v>
          </cell>
          <cell r="M25">
            <v>1881.796305941358</v>
          </cell>
          <cell r="N25">
            <v>1949.1340235982509</v>
          </cell>
          <cell r="O25">
            <v>2021.1963608646258</v>
          </cell>
          <cell r="P25">
            <v>1959.5061710087307</v>
          </cell>
          <cell r="Q25">
            <v>1928.5764356212967</v>
          </cell>
          <cell r="R25">
            <v>1934.9641170211423</v>
          </cell>
          <cell r="S25">
            <v>1945.862235675901</v>
          </cell>
          <cell r="T25">
            <v>1956.539890631658</v>
          </cell>
          <cell r="U25">
            <v>1957.7742018038925</v>
          </cell>
          <cell r="V25">
            <v>1947.2038419604366</v>
          </cell>
          <cell r="W25">
            <v>1945.153453785721</v>
          </cell>
          <cell r="X25">
            <v>1947.9162901464586</v>
          </cell>
          <cell r="Y25">
            <v>1950.0749856673444</v>
          </cell>
          <cell r="Z25">
            <v>1950.7771106659191</v>
          </cell>
          <cell r="AA25">
            <v>1949.8166473382953</v>
          </cell>
          <cell r="AB25">
            <v>1948.4903882606959</v>
          </cell>
          <cell r="AC25">
            <v>1948.7048126440727</v>
          </cell>
          <cell r="AD25">
            <v>1949.296705787131</v>
          </cell>
          <cell r="AE25">
            <v>1949.5267750605763</v>
          </cell>
        </row>
        <row r="26">
          <cell r="G26" t="str">
            <v>RegionSingle FamilyExisting</v>
          </cell>
          <cell r="H26" t="str">
            <v>Res</v>
          </cell>
          <cell r="I26" t="str">
            <v>Single Family</v>
          </cell>
          <cell r="J26" t="str">
            <v>Existing</v>
          </cell>
          <cell r="K26" t="str">
            <v>Buildings</v>
          </cell>
          <cell r="L26">
            <v>4203528.2719999999</v>
          </cell>
          <cell r="M26">
            <v>4193982.9785983553</v>
          </cell>
          <cell r="N26">
            <v>4184459.3604704877</v>
          </cell>
          <cell r="O26">
            <v>4174957.36839659</v>
          </cell>
          <cell r="P26">
            <v>4165476.9532686244</v>
          </cell>
          <cell r="Q26">
            <v>4156018.0660900641</v>
          </cell>
          <cell r="R26">
            <v>4146580.6579756448</v>
          </cell>
          <cell r="S26">
            <v>4137164.6801511091</v>
          </cell>
          <cell r="T26">
            <v>4127770.0839529554</v>
          </cell>
          <cell r="U26">
            <v>4118396.8208281873</v>
          </cell>
          <cell r="V26">
            <v>4109044.8423340586</v>
          </cell>
          <cell r="W26">
            <v>4099714.1001378288</v>
          </cell>
          <cell r="X26">
            <v>4090404.5460165106</v>
          </cell>
          <cell r="Y26">
            <v>4081116.1318566194</v>
          </cell>
          <cell r="Z26">
            <v>4071848.8096539262</v>
          </cell>
          <cell r="AA26">
            <v>4062602.5315132081</v>
          </cell>
          <cell r="AB26">
            <v>4053377.2496480034</v>
          </cell>
          <cell r="AC26">
            <v>4044172.9163803621</v>
          </cell>
          <cell r="AD26">
            <v>4034989.4841406001</v>
          </cell>
          <cell r="AE26">
            <v>4025826.9054670548</v>
          </cell>
        </row>
        <row r="27">
          <cell r="G27" t="str">
            <v>RegionMultifamily - Low RiseExisting</v>
          </cell>
          <cell r="H27" t="str">
            <v>Res</v>
          </cell>
          <cell r="I27" t="str">
            <v>Multifamily - Low Rise</v>
          </cell>
          <cell r="J27" t="str">
            <v>Existing</v>
          </cell>
          <cell r="K27" t="str">
            <v>Buildings</v>
          </cell>
          <cell r="L27">
            <v>926243.25609262148</v>
          </cell>
          <cell r="M27">
            <v>924139.92640956037</v>
          </cell>
          <cell r="N27">
            <v>922041.3730050053</v>
          </cell>
          <cell r="O27">
            <v>919947.58503289847</v>
          </cell>
          <cell r="P27">
            <v>917858.55167181045</v>
          </cell>
          <cell r="Q27">
            <v>915774.26212488639</v>
          </cell>
          <cell r="R27">
            <v>913694.70561978838</v>
          </cell>
          <cell r="S27">
            <v>911619.87140864041</v>
          </cell>
          <cell r="T27">
            <v>909549.74876797362</v>
          </cell>
          <cell r="U27">
            <v>907484.32699866977</v>
          </cell>
          <cell r="V27">
            <v>905423.59542590659</v>
          </cell>
          <cell r="W27">
            <v>903367.54339910217</v>
          </cell>
          <cell r="X27">
            <v>901316.16029185988</v>
          </cell>
          <cell r="Y27">
            <v>899269.43550191447</v>
          </cell>
          <cell r="Z27">
            <v>897227.35845107585</v>
          </cell>
          <cell r="AA27">
            <v>895189.9185851753</v>
          </cell>
          <cell r="AB27">
            <v>893157.10537401051</v>
          </cell>
          <cell r="AC27">
            <v>891128.90831129183</v>
          </cell>
          <cell r="AD27">
            <v>889105.31691458682</v>
          </cell>
          <cell r="AE27">
            <v>887086.32072526717</v>
          </cell>
        </row>
        <row r="28">
          <cell r="G28" t="str">
            <v>RegionMultifamily - High RiseExisting</v>
          </cell>
          <cell r="H28" t="str">
            <v>Res</v>
          </cell>
          <cell r="I28" t="str">
            <v>Multifamily - High Rise</v>
          </cell>
          <cell r="J28" t="str">
            <v>Existing</v>
          </cell>
          <cell r="K28" t="str">
            <v>Buildings</v>
          </cell>
          <cell r="L28">
            <v>211180.07985625503</v>
          </cell>
          <cell r="M28">
            <v>210700.52836963299</v>
          </cell>
          <cell r="N28">
            <v>210222.06585706791</v>
          </cell>
          <cell r="O28">
            <v>209744.68984569819</v>
          </cell>
          <cell r="P28">
            <v>209268.39786827751</v>
          </cell>
          <cell r="Q28">
            <v>208793.18746316229</v>
          </cell>
          <cell r="R28">
            <v>208319.05617429892</v>
          </cell>
          <cell r="S28">
            <v>207846.00155121088</v>
          </cell>
          <cell r="T28">
            <v>207374.0211489865</v>
          </cell>
          <cell r="U28">
            <v>206903.11252826577</v>
          </cell>
          <cell r="V28">
            <v>206433.27325522827</v>
          </cell>
          <cell r="W28">
            <v>205964.50090158021</v>
          </cell>
          <cell r="X28">
            <v>205496.79304454199</v>
          </cell>
          <cell r="Y28">
            <v>205030.14726683579</v>
          </cell>
          <cell r="Z28">
            <v>204564.56115667295</v>
          </cell>
          <cell r="AA28">
            <v>204100.03230774152</v>
          </cell>
          <cell r="AB28">
            <v>203636.55831919383</v>
          </cell>
          <cell r="AC28">
            <v>203174.13679563423</v>
          </cell>
          <cell r="AD28">
            <v>202712.76534710638</v>
          </cell>
          <cell r="AE28">
            <v>202252.44158908122</v>
          </cell>
        </row>
        <row r="29">
          <cell r="G29" t="str">
            <v>RegionManufacturedExisting</v>
          </cell>
          <cell r="H29" t="str">
            <v>Res</v>
          </cell>
          <cell r="I29" t="str">
            <v>Manufactured</v>
          </cell>
          <cell r="J29" t="str">
            <v>Existing</v>
          </cell>
          <cell r="K29" t="str">
            <v>Buildings</v>
          </cell>
          <cell r="L29">
            <v>572006.3278356482</v>
          </cell>
          <cell r="M29">
            <v>565893.30394507048</v>
          </cell>
          <cell r="N29">
            <v>559845.60985814757</v>
          </cell>
          <cell r="O29">
            <v>553862.54739615123</v>
          </cell>
          <cell r="P29">
            <v>547943.42584177968</v>
          </cell>
          <cell r="Q29">
            <v>542087.56185941794</v>
          </cell>
          <cell r="R29">
            <v>536294.27941624937</v>
          </cell>
          <cell r="S29">
            <v>530562.90970421082</v>
          </cell>
          <cell r="T29">
            <v>524892.79106278194</v>
          </cell>
          <cell r="U29">
            <v>519283.26890259917</v>
          </cell>
          <cell r="V29">
            <v>513733.69562988722</v>
          </cell>
          <cell r="W29">
            <v>508243.4305716962</v>
          </cell>
          <cell r="X29">
            <v>502811.8399019395</v>
          </cell>
          <cell r="Y29">
            <v>497438.2965682213</v>
          </cell>
          <cell r="Z29">
            <v>492122.18021944637</v>
          </cell>
          <cell r="AA29">
            <v>486862.87713420321</v>
          </cell>
          <cell r="AB29">
            <v>481659.78014991269</v>
          </cell>
          <cell r="AC29">
            <v>476512.28859273402</v>
          </cell>
          <cell r="AD29">
            <v>471419.80820821953</v>
          </cell>
          <cell r="AE29">
            <v>466381.75109271082</v>
          </cell>
        </row>
        <row r="30">
          <cell r="G30" t="str">
            <v>RegionLarge OffNew</v>
          </cell>
          <cell r="H30" t="str">
            <v>Com</v>
          </cell>
          <cell r="I30" t="str">
            <v>Large Off</v>
          </cell>
          <cell r="J30" t="str">
            <v>New</v>
          </cell>
          <cell r="K30" t="str">
            <v>Millions SqFt</v>
          </cell>
          <cell r="L30">
            <v>7.8066550111953834</v>
          </cell>
          <cell r="M30">
            <v>5.9496992573140863</v>
          </cell>
          <cell r="N30">
            <v>5.890903545908837</v>
          </cell>
          <cell r="O30">
            <v>6.8915688291332424</v>
          </cell>
          <cell r="P30">
            <v>6.6410191533148355</v>
          </cell>
          <cell r="Q30">
            <v>5.4382226791221893</v>
          </cell>
          <cell r="R30">
            <v>6.9236851515846078</v>
          </cell>
          <cell r="S30">
            <v>6.040566884985755</v>
          </cell>
          <cell r="T30">
            <v>5.8620040343764588</v>
          </cell>
          <cell r="U30">
            <v>6.6048352977963205</v>
          </cell>
          <cell r="V30">
            <v>6.6081856774849808</v>
          </cell>
          <cell r="W30">
            <v>7.2276230030590352</v>
          </cell>
          <cell r="X30">
            <v>7.9321378463678132</v>
          </cell>
          <cell r="Y30">
            <v>7.2590370336019197</v>
          </cell>
          <cell r="Z30">
            <v>7.9122271387396417</v>
          </cell>
          <cell r="AA30">
            <v>7.7623340380974311</v>
          </cell>
          <cell r="AB30">
            <v>7.6402299023279152</v>
          </cell>
          <cell r="AC30">
            <v>7.1724831299946894</v>
          </cell>
          <cell r="AD30">
            <v>7.0810470955732994</v>
          </cell>
          <cell r="AE30">
            <v>7.4281005850341701</v>
          </cell>
        </row>
        <row r="31">
          <cell r="G31" t="str">
            <v>RegionMedium OffNew</v>
          </cell>
          <cell r="H31" t="str">
            <v>Com</v>
          </cell>
          <cell r="I31" t="str">
            <v>Medium Off</v>
          </cell>
          <cell r="J31" t="str">
            <v>New</v>
          </cell>
          <cell r="K31" t="str">
            <v>Millions SqFt</v>
          </cell>
          <cell r="L31">
            <v>6.3306892326899415</v>
          </cell>
          <cell r="M31">
            <v>4.6245517962703104</v>
          </cell>
          <cell r="N31">
            <v>4.6954401235311058</v>
          </cell>
          <cell r="O31">
            <v>5.5561738496820645</v>
          </cell>
          <cell r="P31">
            <v>5.2903315868283292</v>
          </cell>
          <cell r="Q31">
            <v>4.0954748538564614</v>
          </cell>
          <cell r="R31">
            <v>5.6166455086822502</v>
          </cell>
          <cell r="S31">
            <v>4.8928421056079552</v>
          </cell>
          <cell r="T31">
            <v>4.6489885594062974</v>
          </cell>
          <cell r="U31">
            <v>5.3600762751998365</v>
          </cell>
          <cell r="V31">
            <v>5.3451061612370649</v>
          </cell>
          <cell r="W31">
            <v>5.7169042762389006</v>
          </cell>
          <cell r="X31">
            <v>6.1644080859749115</v>
          </cell>
          <cell r="Y31">
            <v>5.8003829082546376</v>
          </cell>
          <cell r="Z31">
            <v>6.4331999103991837</v>
          </cell>
          <cell r="AA31">
            <v>6.1077443299386847</v>
          </cell>
          <cell r="AB31">
            <v>6.3133258324543373</v>
          </cell>
          <cell r="AC31">
            <v>5.5403053352108875</v>
          </cell>
          <cell r="AD31">
            <v>5.5266028757425794</v>
          </cell>
          <cell r="AE31">
            <v>5.9833355534459063</v>
          </cell>
        </row>
        <row r="32">
          <cell r="G32" t="str">
            <v>RegionSmall OffNew</v>
          </cell>
          <cell r="H32" t="str">
            <v>Com</v>
          </cell>
          <cell r="I32" t="str">
            <v>Small Off</v>
          </cell>
          <cell r="J32" t="str">
            <v>New</v>
          </cell>
          <cell r="K32" t="str">
            <v>Millions SqFt</v>
          </cell>
          <cell r="L32">
            <v>1.6621196768024407</v>
          </cell>
          <cell r="M32">
            <v>1.2170657423442173</v>
          </cell>
          <cell r="N32">
            <v>1.2444333527444498</v>
          </cell>
          <cell r="O32">
            <v>1.4586094503549032</v>
          </cell>
          <cell r="P32">
            <v>1.4004070058555529</v>
          </cell>
          <cell r="Q32">
            <v>1.0787722980410579</v>
          </cell>
          <cell r="R32">
            <v>1.4747976167420549</v>
          </cell>
          <cell r="S32">
            <v>1.2896357804774434</v>
          </cell>
          <cell r="T32">
            <v>1.2239291307589197</v>
          </cell>
          <cell r="U32">
            <v>1.4012443744673324</v>
          </cell>
          <cell r="V32">
            <v>1.3991315932028052</v>
          </cell>
          <cell r="W32">
            <v>1.4996248899933684</v>
          </cell>
          <cell r="X32">
            <v>1.6197763904689295</v>
          </cell>
          <cell r="Y32">
            <v>1.5187400891362097</v>
          </cell>
          <cell r="Z32">
            <v>1.6890757136254622</v>
          </cell>
          <cell r="AA32">
            <v>1.5972356158259797</v>
          </cell>
          <cell r="AB32">
            <v>1.640465747141107</v>
          </cell>
          <cell r="AC32">
            <v>1.4565955217811706</v>
          </cell>
          <cell r="AD32">
            <v>1.4531741906643101</v>
          </cell>
          <cell r="AE32">
            <v>1.5648660344158036</v>
          </cell>
        </row>
        <row r="33">
          <cell r="G33" t="str">
            <v>RegionXLarge RetNew</v>
          </cell>
          <cell r="H33" t="str">
            <v>Com</v>
          </cell>
          <cell r="I33" t="str">
            <v>XLarge Ret</v>
          </cell>
          <cell r="J33" t="str">
            <v>New</v>
          </cell>
          <cell r="K33" t="str">
            <v>Millions SqFt</v>
          </cell>
          <cell r="L33">
            <v>1.799418169017593</v>
          </cell>
          <cell r="M33">
            <v>1.485755176968429</v>
          </cell>
          <cell r="N33">
            <v>0.89794362681754358</v>
          </cell>
          <cell r="O33">
            <v>0.91201694404352718</v>
          </cell>
          <cell r="P33">
            <v>0.85125423267540556</v>
          </cell>
          <cell r="Q33">
            <v>0.73204497427617965</v>
          </cell>
          <cell r="R33">
            <v>0.73428349109996394</v>
          </cell>
          <cell r="S33">
            <v>0.71341173425108251</v>
          </cell>
          <cell r="T33">
            <v>0.89455902577447755</v>
          </cell>
          <cell r="U33">
            <v>1.032083805968905</v>
          </cell>
          <cell r="V33">
            <v>1.0963398187475875</v>
          </cell>
          <cell r="W33">
            <v>1.617287860192538</v>
          </cell>
          <cell r="X33">
            <v>1.8239074921539626</v>
          </cell>
          <cell r="Y33">
            <v>1.6267354909009817</v>
          </cell>
          <cell r="Z33">
            <v>1.5970323938843554</v>
          </cell>
          <cell r="AA33">
            <v>1.5393396581386409</v>
          </cell>
          <cell r="AB33">
            <v>1.2960530677092543</v>
          </cell>
          <cell r="AC33">
            <v>1.3176455108269955</v>
          </cell>
          <cell r="AD33">
            <v>1.2469979474733393</v>
          </cell>
          <cell r="AE33">
            <v>1.3540449607593745</v>
          </cell>
        </row>
        <row r="34">
          <cell r="G34" t="str">
            <v>RegionLarge RetNew</v>
          </cell>
          <cell r="H34" t="str">
            <v>Com</v>
          </cell>
          <cell r="I34" t="str">
            <v>Large Ret</v>
          </cell>
          <cell r="J34" t="str">
            <v>New</v>
          </cell>
          <cell r="K34" t="str">
            <v>Millions SqFt</v>
          </cell>
          <cell r="L34">
            <v>0.71960427219664069</v>
          </cell>
          <cell r="M34">
            <v>0.59647847099566831</v>
          </cell>
          <cell r="N34">
            <v>0.36611838042447359</v>
          </cell>
          <cell r="O34">
            <v>0.3731768350638246</v>
          </cell>
          <cell r="P34">
            <v>0.34504559304633386</v>
          </cell>
          <cell r="Q34">
            <v>0.2928623587115301</v>
          </cell>
          <cell r="R34">
            <v>0.29376294298921468</v>
          </cell>
          <cell r="S34">
            <v>0.28416308329236456</v>
          </cell>
          <cell r="T34">
            <v>0.36455471421578001</v>
          </cell>
          <cell r="U34">
            <v>0.42646627810709853</v>
          </cell>
          <cell r="V34">
            <v>0.44956380488737768</v>
          </cell>
          <cell r="W34">
            <v>0.65213839834683018</v>
          </cell>
          <cell r="X34">
            <v>0.73353807331773047</v>
          </cell>
          <cell r="Y34">
            <v>0.65560780242911365</v>
          </cell>
          <cell r="Z34">
            <v>0.64604928436358278</v>
          </cell>
          <cell r="AA34">
            <v>0.62178261445398098</v>
          </cell>
          <cell r="AB34">
            <v>0.52554853465709617</v>
          </cell>
          <cell r="AC34">
            <v>0.53266253778165396</v>
          </cell>
          <cell r="AD34">
            <v>0.50454130308386236</v>
          </cell>
          <cell r="AE34">
            <v>0.54553111610891503</v>
          </cell>
        </row>
        <row r="35">
          <cell r="G35" t="str">
            <v>RegionMedium RetNew</v>
          </cell>
          <cell r="H35" t="str">
            <v>Com</v>
          </cell>
          <cell r="I35" t="str">
            <v>Medium Ret</v>
          </cell>
          <cell r="J35" t="str">
            <v>New</v>
          </cell>
          <cell r="K35" t="str">
            <v>Millions SqFt</v>
          </cell>
          <cell r="L35">
            <v>2.7275899469990224</v>
          </cell>
          <cell r="M35">
            <v>2.2451802625726844</v>
          </cell>
          <cell r="N35">
            <v>1.3846551620328988</v>
          </cell>
          <cell r="O35">
            <v>1.414332931216091</v>
          </cell>
          <cell r="P35">
            <v>1.3048976182463843</v>
          </cell>
          <cell r="Q35">
            <v>1.1035456427042536</v>
          </cell>
          <cell r="R35">
            <v>1.0932193385059683</v>
          </cell>
          <cell r="S35">
            <v>1.0602010304011045</v>
          </cell>
          <cell r="T35">
            <v>1.3687417218066935</v>
          </cell>
          <cell r="U35">
            <v>1.6102119957699914</v>
          </cell>
          <cell r="V35">
            <v>1.7014476793012303</v>
          </cell>
          <cell r="W35">
            <v>2.4475448442766612</v>
          </cell>
          <cell r="X35">
            <v>2.7642584104961641</v>
          </cell>
          <cell r="Y35">
            <v>2.4645092385842489</v>
          </cell>
          <cell r="Z35">
            <v>2.435211674558635</v>
          </cell>
          <cell r="AA35">
            <v>2.3436666024455817</v>
          </cell>
          <cell r="AB35">
            <v>1.9970991421399598</v>
          </cell>
          <cell r="AC35">
            <v>2.0220850932468024</v>
          </cell>
          <cell r="AD35">
            <v>1.9074632582746243</v>
          </cell>
          <cell r="AE35">
            <v>2.0633846520749657</v>
          </cell>
        </row>
        <row r="36">
          <cell r="G36" t="str">
            <v>RegionSmall RetNew</v>
          </cell>
          <cell r="H36" t="str">
            <v>Com</v>
          </cell>
          <cell r="I36" t="str">
            <v>Small Ret</v>
          </cell>
          <cell r="J36" t="str">
            <v>New</v>
          </cell>
          <cell r="K36" t="str">
            <v>Millions SqFt</v>
          </cell>
          <cell r="L36">
            <v>0.86249938561661099</v>
          </cell>
          <cell r="M36">
            <v>0.71243811393533818</v>
          </cell>
          <cell r="N36">
            <v>0.43988135050703958</v>
          </cell>
          <cell r="O36">
            <v>0.44879648252082133</v>
          </cell>
          <cell r="P36">
            <v>0.41374173801952452</v>
          </cell>
          <cell r="Q36">
            <v>0.34301620014224921</v>
          </cell>
          <cell r="R36">
            <v>0.33946657261656726</v>
          </cell>
          <cell r="S36">
            <v>0.32965754978673117</v>
          </cell>
          <cell r="T36">
            <v>0.43689232903555525</v>
          </cell>
          <cell r="U36">
            <v>0.51886957722704219</v>
          </cell>
          <cell r="V36">
            <v>0.54817313334918127</v>
          </cell>
          <cell r="W36">
            <v>0.77969532117377649</v>
          </cell>
          <cell r="X36">
            <v>0.87858644381951334</v>
          </cell>
          <cell r="Y36">
            <v>0.78420074698109388</v>
          </cell>
          <cell r="Z36">
            <v>0.77728841592354081</v>
          </cell>
          <cell r="AA36">
            <v>0.74886674252534069</v>
          </cell>
          <cell r="AB36">
            <v>0.63964179951326661</v>
          </cell>
          <cell r="AC36">
            <v>0.64714740319049269</v>
          </cell>
          <cell r="AD36">
            <v>0.61166389038687663</v>
          </cell>
          <cell r="AE36">
            <v>0.66242443593788758</v>
          </cell>
        </row>
        <row r="37">
          <cell r="G37" t="str">
            <v>RegionSchool K-12New</v>
          </cell>
          <cell r="H37" t="str">
            <v>Com</v>
          </cell>
          <cell r="I37" t="str">
            <v>School K-12</v>
          </cell>
          <cell r="J37" t="str">
            <v>New</v>
          </cell>
          <cell r="K37" t="str">
            <v>Millions SqFt</v>
          </cell>
          <cell r="L37">
            <v>0.49337113702797691</v>
          </cell>
          <cell r="M37">
            <v>1.1029723159217257</v>
          </cell>
          <cell r="N37">
            <v>0.94992456965043459</v>
          </cell>
          <cell r="O37">
            <v>0.71720701164062661</v>
          </cell>
          <cell r="P37">
            <v>0.7442281187428561</v>
          </cell>
          <cell r="Q37">
            <v>0.85140099810585501</v>
          </cell>
          <cell r="R37">
            <v>0.99139466996200198</v>
          </cell>
          <cell r="S37">
            <v>1.5014629353162949</v>
          </cell>
          <cell r="T37">
            <v>1.8697826256608596</v>
          </cell>
          <cell r="U37">
            <v>1.6452707482432332</v>
          </cell>
          <cell r="V37">
            <v>1.6753181172445872</v>
          </cell>
          <cell r="W37">
            <v>1.7943041099264481</v>
          </cell>
          <cell r="X37">
            <v>1.8624299937819393</v>
          </cell>
          <cell r="Y37">
            <v>1.7489264522150836</v>
          </cell>
          <cell r="Z37">
            <v>1.7975598556031414</v>
          </cell>
          <cell r="AA37">
            <v>1.6195220459723754</v>
          </cell>
          <cell r="AB37">
            <v>1.8221433074925411</v>
          </cell>
          <cell r="AC37">
            <v>1.6336676691608698</v>
          </cell>
          <cell r="AD37">
            <v>1.7826242149357872</v>
          </cell>
          <cell r="AE37">
            <v>1.6891002859244486</v>
          </cell>
        </row>
        <row r="38">
          <cell r="G38" t="str">
            <v>RegionUniversityNew</v>
          </cell>
          <cell r="H38" t="str">
            <v>Com</v>
          </cell>
          <cell r="I38" t="str">
            <v>University</v>
          </cell>
          <cell r="J38" t="str">
            <v>New</v>
          </cell>
          <cell r="K38" t="str">
            <v>Millions SqFt</v>
          </cell>
          <cell r="L38">
            <v>0.2800209986196866</v>
          </cell>
          <cell r="M38">
            <v>0.29719871383536939</v>
          </cell>
          <cell r="N38">
            <v>0.58203115602335975</v>
          </cell>
          <cell r="O38">
            <v>0.83189457735737737</v>
          </cell>
          <cell r="P38">
            <v>0.66610454718876777</v>
          </cell>
          <cell r="Q38">
            <v>0.73648247778559484</v>
          </cell>
          <cell r="R38">
            <v>0.64334185638367225</v>
          </cell>
          <cell r="S38">
            <v>0.97289424291238524</v>
          </cell>
          <cell r="T38">
            <v>1.1820978013224126</v>
          </cell>
          <cell r="U38">
            <v>1.1785313924254113</v>
          </cell>
          <cell r="V38">
            <v>1.2952038876416079</v>
          </cell>
          <cell r="W38">
            <v>1.3229243736280945</v>
          </cell>
          <cell r="X38">
            <v>1.422909455419719</v>
          </cell>
          <cell r="Y38">
            <v>1.4430187909981058</v>
          </cell>
          <cell r="Z38">
            <v>1.2923971403480323</v>
          </cell>
          <cell r="AA38">
            <v>1.1785050733908478</v>
          </cell>
          <cell r="AB38">
            <v>1.3433889489273994</v>
          </cell>
          <cell r="AC38">
            <v>1.2265545990556588</v>
          </cell>
          <cell r="AD38">
            <v>1.2571458643971927</v>
          </cell>
          <cell r="AE38">
            <v>1.2979913333963795</v>
          </cell>
        </row>
        <row r="39">
          <cell r="G39" t="str">
            <v>RegionWarehouseNew</v>
          </cell>
          <cell r="H39" t="str">
            <v>Com</v>
          </cell>
          <cell r="I39" t="str">
            <v>Warehouse</v>
          </cell>
          <cell r="J39" t="str">
            <v>New</v>
          </cell>
          <cell r="K39" t="str">
            <v>Millions SqFt</v>
          </cell>
          <cell r="L39">
            <v>7.6586609772993617</v>
          </cell>
          <cell r="M39">
            <v>7.5774552212762423</v>
          </cell>
          <cell r="N39">
            <v>5.6453939930651131</v>
          </cell>
          <cell r="O39">
            <v>4.800793231843981</v>
          </cell>
          <cell r="P39">
            <v>3.5881391412601156</v>
          </cell>
          <cell r="Q39">
            <v>3.1529819033971824</v>
          </cell>
          <cell r="R39">
            <v>4.0691744688008198</v>
          </cell>
          <cell r="S39">
            <v>4.5400289951106014</v>
          </cell>
          <cell r="T39">
            <v>4.8555474587969272</v>
          </cell>
          <cell r="U39">
            <v>4.6966359797376018</v>
          </cell>
          <cell r="V39">
            <v>4.8557170740974245</v>
          </cell>
          <cell r="W39">
            <v>4.451750056135543</v>
          </cell>
          <cell r="X39">
            <v>3.8657972013430704</v>
          </cell>
          <cell r="Y39">
            <v>3.9817445148405937</v>
          </cell>
          <cell r="Z39">
            <v>3.9951806948216846</v>
          </cell>
          <cell r="AA39">
            <v>4.4738164673360306</v>
          </cell>
          <cell r="AB39">
            <v>4.2737219736102183</v>
          </cell>
          <cell r="AC39">
            <v>4.0870251812551333</v>
          </cell>
          <cell r="AD39">
            <v>4.137725578117939</v>
          </cell>
          <cell r="AE39">
            <v>3.6922064696454697</v>
          </cell>
        </row>
        <row r="40">
          <cell r="G40" t="str">
            <v>RegionSupermarketNew</v>
          </cell>
          <cell r="H40" t="str">
            <v>Com</v>
          </cell>
          <cell r="I40" t="str">
            <v>Supermarket</v>
          </cell>
          <cell r="J40" t="str">
            <v>New</v>
          </cell>
          <cell r="K40" t="str">
            <v>Millions SqFt</v>
          </cell>
          <cell r="L40">
            <v>0.38924897939746522</v>
          </cell>
          <cell r="M40">
            <v>0.34341311895347121</v>
          </cell>
          <cell r="N40">
            <v>0.29927348040561341</v>
          </cell>
          <cell r="O40">
            <v>0.29688874456634085</v>
          </cell>
          <cell r="P40">
            <v>0.29379933994281465</v>
          </cell>
          <cell r="Q40">
            <v>0.29041766271303127</v>
          </cell>
          <cell r="R40">
            <v>0.28614144770449462</v>
          </cell>
          <cell r="S40">
            <v>0.28163861967746157</v>
          </cell>
          <cell r="T40">
            <v>0.27688800876616482</v>
          </cell>
          <cell r="U40">
            <v>0.27357754310134663</v>
          </cell>
          <cell r="V40">
            <v>0.27063184585003941</v>
          </cell>
          <cell r="W40">
            <v>0.26801411864303953</v>
          </cell>
          <cell r="X40">
            <v>0.26660240614409092</v>
          </cell>
          <cell r="Y40">
            <v>0.25138198684402913</v>
          </cell>
          <cell r="Z40">
            <v>0.26455339135243683</v>
          </cell>
          <cell r="AA40">
            <v>0.26299167309250365</v>
          </cell>
          <cell r="AB40">
            <v>0.26140909607327911</v>
          </cell>
          <cell r="AC40">
            <v>0.25947687815142023</v>
          </cell>
          <cell r="AD40">
            <v>0.25750619496776178</v>
          </cell>
          <cell r="AE40">
            <v>0.25562560804995926</v>
          </cell>
        </row>
        <row r="41">
          <cell r="G41" t="str">
            <v>RegionMiniMartNew</v>
          </cell>
          <cell r="H41" t="str">
            <v>Com</v>
          </cell>
          <cell r="I41" t="str">
            <v>MiniMart</v>
          </cell>
          <cell r="J41" t="str">
            <v>New</v>
          </cell>
          <cell r="K41" t="str">
            <v>Millions SqFt</v>
          </cell>
          <cell r="L41">
            <v>0.19765540078516197</v>
          </cell>
          <cell r="M41">
            <v>0.18600542935034625</v>
          </cell>
          <cell r="N41">
            <v>9.5760802585072302E-2</v>
          </cell>
          <cell r="O41">
            <v>0.10062051473914659</v>
          </cell>
          <cell r="P41">
            <v>8.5646792534183808E-2</v>
          </cell>
          <cell r="Q41">
            <v>6.5415041923045286E-2</v>
          </cell>
          <cell r="R41">
            <v>5.7242996146950373E-2</v>
          </cell>
          <cell r="S41">
            <v>5.5087150941189433E-2</v>
          </cell>
          <cell r="T41">
            <v>7.3916214299540497E-2</v>
          </cell>
          <cell r="U41">
            <v>9.2056169088318471E-2</v>
          </cell>
          <cell r="V41">
            <v>0.10393709432109566</v>
          </cell>
          <cell r="W41">
            <v>0.15172170448022598</v>
          </cell>
          <cell r="X41">
            <v>0.15706997726929292</v>
          </cell>
          <cell r="Y41">
            <v>0.14510580631504899</v>
          </cell>
          <cell r="Z41">
            <v>0.15272706829792246</v>
          </cell>
          <cell r="AA41">
            <v>0.14104647748606622</v>
          </cell>
          <cell r="AB41">
            <v>0.11700741064540764</v>
          </cell>
          <cell r="AC41">
            <v>0.1200067315077773</v>
          </cell>
          <cell r="AD41">
            <v>0.11457442878633581</v>
          </cell>
          <cell r="AE41">
            <v>0.1211768182439132</v>
          </cell>
        </row>
        <row r="42">
          <cell r="G42" t="str">
            <v>RegionRestaurantNew</v>
          </cell>
          <cell r="H42" t="str">
            <v>Com</v>
          </cell>
          <cell r="I42" t="str">
            <v>Restaurant</v>
          </cell>
          <cell r="J42" t="str">
            <v>New</v>
          </cell>
          <cell r="K42" t="str">
            <v>Millions SqFt</v>
          </cell>
          <cell r="L42">
            <v>0.46894871790011039</v>
          </cell>
          <cell r="M42">
            <v>0.47387410836125871</v>
          </cell>
          <cell r="N42">
            <v>0.45144590813821411</v>
          </cell>
          <cell r="O42">
            <v>0.4505136151455652</v>
          </cell>
          <cell r="P42">
            <v>0.44778046039172248</v>
          </cell>
          <cell r="Q42">
            <v>0.44523396067124349</v>
          </cell>
          <cell r="R42">
            <v>0.44273536313864043</v>
          </cell>
          <cell r="S42">
            <v>0.4399078135546039</v>
          </cell>
          <cell r="T42">
            <v>0.43708606600163591</v>
          </cell>
          <cell r="U42">
            <v>0.43513915585550955</v>
          </cell>
          <cell r="V42">
            <v>0.43580404899906589</v>
          </cell>
          <cell r="W42">
            <v>0.59161866303702282</v>
          </cell>
          <cell r="X42">
            <v>0.66467702134516005</v>
          </cell>
          <cell r="Y42">
            <v>0.65353995366480533</v>
          </cell>
          <cell r="Z42">
            <v>0.676060915960916</v>
          </cell>
          <cell r="AA42">
            <v>0.70559825286541389</v>
          </cell>
          <cell r="AB42">
            <v>0.63206878506691044</v>
          </cell>
          <cell r="AC42">
            <v>0.63726309269471215</v>
          </cell>
          <cell r="AD42">
            <v>0.5828366650853003</v>
          </cell>
          <cell r="AE42">
            <v>0.63928201324113043</v>
          </cell>
        </row>
        <row r="43">
          <cell r="G43" t="str">
            <v>RegionLodgingNew</v>
          </cell>
          <cell r="H43" t="str">
            <v>Com</v>
          </cell>
          <cell r="I43" t="str">
            <v>Lodging</v>
          </cell>
          <cell r="J43" t="str">
            <v>New</v>
          </cell>
          <cell r="K43" t="str">
            <v>Millions SqFt</v>
          </cell>
          <cell r="L43">
            <v>1.0326774321313152</v>
          </cell>
          <cell r="M43">
            <v>1.0158776160943388</v>
          </cell>
          <cell r="N43">
            <v>0.74304915446037911</v>
          </cell>
          <cell r="O43">
            <v>0.76054102414226543</v>
          </cell>
          <cell r="P43">
            <v>0.65616402459427536</v>
          </cell>
          <cell r="Q43">
            <v>0.62755023267601961</v>
          </cell>
          <cell r="R43">
            <v>0.61023293273354484</v>
          </cell>
          <cell r="S43">
            <v>0.60571699788717037</v>
          </cell>
          <cell r="T43">
            <v>0.65097903457434547</v>
          </cell>
          <cell r="U43">
            <v>0.69319811486407867</v>
          </cell>
          <cell r="V43">
            <v>0.78843795894088464</v>
          </cell>
          <cell r="W43">
            <v>1.3645659476947984</v>
          </cell>
          <cell r="X43">
            <v>1.6032227373726178</v>
          </cell>
          <cell r="Y43">
            <v>1.6412696995684901</v>
          </cell>
          <cell r="Z43">
            <v>1.670283030615213</v>
          </cell>
          <cell r="AA43">
            <v>1.755661848186447</v>
          </cell>
          <cell r="AB43">
            <v>1.4871375295645746</v>
          </cell>
          <cell r="AC43">
            <v>1.4400033906080374</v>
          </cell>
          <cell r="AD43">
            <v>1.3499648074414823</v>
          </cell>
          <cell r="AE43">
            <v>1.4487057151095009</v>
          </cell>
        </row>
        <row r="44">
          <cell r="G44" t="str">
            <v>RegionHospitalNew</v>
          </cell>
          <cell r="H44" t="str">
            <v>Com</v>
          </cell>
          <cell r="I44" t="str">
            <v>Hospital</v>
          </cell>
          <cell r="J44" t="str">
            <v>New</v>
          </cell>
          <cell r="K44" t="str">
            <v>Millions SqFt</v>
          </cell>
          <cell r="L44">
            <v>4.1336070304911159</v>
          </cell>
          <cell r="M44">
            <v>3.5601449453189118</v>
          </cell>
          <cell r="N44">
            <v>3.2007770264658664</v>
          </cell>
          <cell r="O44">
            <v>2.6531465767673241</v>
          </cell>
          <cell r="P44">
            <v>1.8730082465149496</v>
          </cell>
          <cell r="Q44">
            <v>1.6467285324389391</v>
          </cell>
          <cell r="R44">
            <v>1.5196240263467067</v>
          </cell>
          <cell r="S44">
            <v>1.3328145698119136</v>
          </cell>
          <cell r="T44">
            <v>1.3372342578617185</v>
          </cell>
          <cell r="U44">
            <v>1.4086686461757902</v>
          </cell>
          <cell r="V44">
            <v>1.6725933548501446</v>
          </cell>
          <cell r="W44">
            <v>2.0158466086985318</v>
          </cell>
          <cell r="X44">
            <v>2.3033709594417431</v>
          </cell>
          <cell r="Y44">
            <v>2.063930246052466</v>
          </cell>
          <cell r="Z44">
            <v>1.9880083370090949</v>
          </cell>
          <cell r="AA44">
            <v>1.9342270452860566</v>
          </cell>
          <cell r="AB44">
            <v>1.774507966199161</v>
          </cell>
          <cell r="AC44">
            <v>1.6723841845019074</v>
          </cell>
          <cell r="AD44">
            <v>1.5414284807799123</v>
          </cell>
          <cell r="AE44">
            <v>1.5563040522680198</v>
          </cell>
        </row>
        <row r="45">
          <cell r="G45" t="str">
            <v>RegionResidential CareNew</v>
          </cell>
          <cell r="H45" t="str">
            <v>Com</v>
          </cell>
          <cell r="I45" t="str">
            <v>Residential Care</v>
          </cell>
          <cell r="J45" t="str">
            <v>New</v>
          </cell>
          <cell r="K45" t="str">
            <v>Millions SqFt</v>
          </cell>
          <cell r="L45">
            <v>4.5029406937179912</v>
          </cell>
          <cell r="M45">
            <v>4.0786070344439063</v>
          </cell>
          <cell r="N45">
            <v>3.5919834720533679</v>
          </cell>
          <cell r="O45">
            <v>3.0400934926407626</v>
          </cell>
          <cell r="P45">
            <v>2.3018670718031324</v>
          </cell>
          <cell r="Q45">
            <v>2.1321468422073435</v>
          </cell>
          <cell r="R45">
            <v>1.9771504564110642</v>
          </cell>
          <cell r="S45">
            <v>1.8096072137015302</v>
          </cell>
          <cell r="T45">
            <v>1.9023478055732992</v>
          </cell>
          <cell r="U45">
            <v>2.0129777404511922</v>
          </cell>
          <cell r="V45">
            <v>2.304026079874093</v>
          </cell>
          <cell r="W45">
            <v>2.7992417645016405</v>
          </cell>
          <cell r="X45">
            <v>3.0682339807477179</v>
          </cell>
          <cell r="Y45">
            <v>2.7441690138981158</v>
          </cell>
          <cell r="Z45">
            <v>2.8046561391012603</v>
          </cell>
          <cell r="AA45">
            <v>2.7282838662201567</v>
          </cell>
          <cell r="AB45">
            <v>2.4959637785038216</v>
          </cell>
          <cell r="AC45">
            <v>2.4392052334479857</v>
          </cell>
          <cell r="AD45">
            <v>2.3386950979959957</v>
          </cell>
          <cell r="AE45">
            <v>2.3103955399373803</v>
          </cell>
        </row>
        <row r="46">
          <cell r="G46" t="str">
            <v>RegionAssemblyNew</v>
          </cell>
          <cell r="H46" t="str">
            <v>Com</v>
          </cell>
          <cell r="I46" t="str">
            <v>Assembly</v>
          </cell>
          <cell r="J46" t="str">
            <v>New</v>
          </cell>
          <cell r="K46" t="str">
            <v>Millions SqFt</v>
          </cell>
          <cell r="L46">
            <v>3.1854829351393543</v>
          </cell>
          <cell r="M46">
            <v>3.1699057451518957</v>
          </cell>
          <cell r="N46">
            <v>2.2628528186826316</v>
          </cell>
          <cell r="O46">
            <v>2.6023617076700645</v>
          </cell>
          <cell r="P46">
            <v>2.2919684786454506</v>
          </cell>
          <cell r="Q46">
            <v>2.1556450092355899</v>
          </cell>
          <cell r="R46">
            <v>1.4820394508668711</v>
          </cell>
          <cell r="S46">
            <v>1.5603361472368396</v>
          </cell>
          <cell r="T46">
            <v>2.3546097038898557</v>
          </cell>
          <cell r="U46">
            <v>3.2740386396924066</v>
          </cell>
          <cell r="V46">
            <v>3.6241751874536021</v>
          </cell>
          <cell r="W46">
            <v>4.4420137300219826</v>
          </cell>
          <cell r="X46">
            <v>5.8224273473135861</v>
          </cell>
          <cell r="Y46">
            <v>6.4604400946422142</v>
          </cell>
          <cell r="Z46">
            <v>6.9014803298142597</v>
          </cell>
          <cell r="AA46">
            <v>6.748515751490312</v>
          </cell>
          <cell r="AB46">
            <v>6.4364694734288266</v>
          </cell>
          <cell r="AC46">
            <v>6.3053235195290611</v>
          </cell>
          <cell r="AD46">
            <v>6.2236620394663484</v>
          </cell>
          <cell r="AE46">
            <v>6.0386522880717726</v>
          </cell>
        </row>
        <row r="47">
          <cell r="G47" t="str">
            <v>RegionOtherNew</v>
          </cell>
          <cell r="H47" t="str">
            <v>Com</v>
          </cell>
          <cell r="I47" t="str">
            <v>Other</v>
          </cell>
          <cell r="J47" t="str">
            <v>New</v>
          </cell>
          <cell r="K47" t="str">
            <v>Millions SqFt</v>
          </cell>
          <cell r="L47">
            <v>12.863107129152304</v>
          </cell>
          <cell r="M47">
            <v>10.7220378193485</v>
          </cell>
          <cell r="N47">
            <v>10.142128438066296</v>
          </cell>
          <cell r="O47">
            <v>9.4611923499879236</v>
          </cell>
          <cell r="P47">
            <v>7.3638556881373223</v>
          </cell>
          <cell r="Q47">
            <v>8.1591439254269407</v>
          </cell>
          <cell r="R47">
            <v>7.9603673258815011</v>
          </cell>
          <cell r="S47">
            <v>8.6026166911432824</v>
          </cell>
          <cell r="T47">
            <v>9.3207800366095146</v>
          </cell>
          <cell r="U47">
            <v>9.0572786632714859</v>
          </cell>
          <cell r="V47">
            <v>10.184423730877143</v>
          </cell>
          <cell r="W47">
            <v>10.787657533789663</v>
          </cell>
          <cell r="X47">
            <v>11.005378574708409</v>
          </cell>
          <cell r="Y47">
            <v>10.267063981307951</v>
          </cell>
          <cell r="Z47">
            <v>11.027475862918971</v>
          </cell>
          <cell r="AA47">
            <v>9.9609233822623686</v>
          </cell>
          <cell r="AB47">
            <v>10.340047869658916</v>
          </cell>
          <cell r="AC47">
            <v>9.8383849729989699</v>
          </cell>
          <cell r="AD47">
            <v>9.3282989614436094</v>
          </cell>
          <cell r="AE47">
            <v>9.0355729282982153</v>
          </cell>
        </row>
        <row r="48">
          <cell r="G48" t="str">
            <v>RegionLarge OffStock 2016</v>
          </cell>
          <cell r="H48" t="str">
            <v>Com</v>
          </cell>
          <cell r="I48" t="str">
            <v>Large Off</v>
          </cell>
          <cell r="J48" t="str">
            <v>Stock 2016</v>
          </cell>
          <cell r="K48" t="str">
            <v>Millions SqFt</v>
          </cell>
          <cell r="L48">
            <v>380.08828477966154</v>
          </cell>
          <cell r="M48">
            <v>378.94801992532251</v>
          </cell>
          <cell r="N48">
            <v>377.81117586554655</v>
          </cell>
          <cell r="O48">
            <v>376.67774233794995</v>
          </cell>
          <cell r="P48">
            <v>375.54770911093607</v>
          </cell>
          <cell r="Q48">
            <v>374.42106598360328</v>
          </cell>
          <cell r="R48">
            <v>373.29780278565244</v>
          </cell>
          <cell r="S48">
            <v>372.17790937729552</v>
          </cell>
          <cell r="T48">
            <v>371.06137564916361</v>
          </cell>
          <cell r="U48">
            <v>369.94819152221612</v>
          </cell>
          <cell r="V48">
            <v>368.83834694764948</v>
          </cell>
          <cell r="W48">
            <v>367.73183190680658</v>
          </cell>
          <cell r="X48">
            <v>366.62863641108612</v>
          </cell>
          <cell r="Y48">
            <v>365.52875050185287</v>
          </cell>
          <cell r="Z48">
            <v>364.43216425034728</v>
          </cell>
          <cell r="AA48">
            <v>363.33886775759629</v>
          </cell>
          <cell r="AB48">
            <v>362.24885115432346</v>
          </cell>
          <cell r="AC48">
            <v>361.16210460086046</v>
          </cell>
          <cell r="AD48">
            <v>360.07861828705791</v>
          </cell>
          <cell r="AE48">
            <v>358.99838243219671</v>
          </cell>
        </row>
        <row r="49">
          <cell r="G49" t="str">
            <v>RegionMedium OffStock 2016</v>
          </cell>
          <cell r="H49" t="str">
            <v>Com</v>
          </cell>
          <cell r="I49" t="str">
            <v>Medium Off</v>
          </cell>
          <cell r="J49" t="str">
            <v>Stock 2016</v>
          </cell>
          <cell r="K49" t="str">
            <v>Millions SqFt</v>
          </cell>
          <cell r="L49">
            <v>190.73687138333023</v>
          </cell>
          <cell r="M49">
            <v>190.16466076918024</v>
          </cell>
          <cell r="N49">
            <v>189.59416678687271</v>
          </cell>
          <cell r="O49">
            <v>189.02538428651209</v>
          </cell>
          <cell r="P49">
            <v>188.45830813365254</v>
          </cell>
          <cell r="Q49">
            <v>187.89293320925157</v>
          </cell>
          <cell r="R49">
            <v>187.32925440962381</v>
          </cell>
          <cell r="S49">
            <v>186.76726664639497</v>
          </cell>
          <cell r="T49">
            <v>186.20696484645578</v>
          </cell>
          <cell r="U49">
            <v>185.64834395191642</v>
          </cell>
          <cell r="V49">
            <v>185.09139892006067</v>
          </cell>
          <cell r="W49">
            <v>184.5361247233005</v>
          </cell>
          <cell r="X49">
            <v>183.98251634913058</v>
          </cell>
          <cell r="Y49">
            <v>183.43056880008319</v>
          </cell>
          <cell r="Z49">
            <v>182.88027709368296</v>
          </cell>
          <cell r="AA49">
            <v>182.33163626240187</v>
          </cell>
          <cell r="AB49">
            <v>181.78464135361469</v>
          </cell>
          <cell r="AC49">
            <v>181.23928742955383</v>
          </cell>
          <cell r="AD49">
            <v>180.69556956726515</v>
          </cell>
          <cell r="AE49">
            <v>180.15348285856339</v>
          </cell>
        </row>
        <row r="50">
          <cell r="G50" t="str">
            <v>RegionSmall OffStock 2016</v>
          </cell>
          <cell r="H50" t="str">
            <v>Com</v>
          </cell>
          <cell r="I50" t="str">
            <v>Small Off</v>
          </cell>
          <cell r="J50" t="str">
            <v>Stock 2016</v>
          </cell>
          <cell r="K50" t="str">
            <v>Millions SqFt</v>
          </cell>
          <cell r="L50">
            <v>184.0913556049378</v>
          </cell>
          <cell r="M50">
            <v>183.53908153812301</v>
          </cell>
          <cell r="N50">
            <v>182.98846429350866</v>
          </cell>
          <cell r="O50">
            <v>182.43949890062811</v>
          </cell>
          <cell r="P50">
            <v>181.89218040392623</v>
          </cell>
          <cell r="Q50">
            <v>181.34650386271446</v>
          </cell>
          <cell r="R50">
            <v>180.80246435112633</v>
          </cell>
          <cell r="S50">
            <v>180.26005695807294</v>
          </cell>
          <cell r="T50">
            <v>179.71927678719871</v>
          </cell>
          <cell r="U50">
            <v>179.18011895683713</v>
          </cell>
          <cell r="V50">
            <v>178.64257859996661</v>
          </cell>
          <cell r="W50">
            <v>178.10665086416668</v>
          </cell>
          <cell r="X50">
            <v>177.57233091157423</v>
          </cell>
          <cell r="Y50">
            <v>177.03961391883951</v>
          </cell>
          <cell r="Z50">
            <v>176.50849507708296</v>
          </cell>
          <cell r="AA50">
            <v>175.97896959185172</v>
          </cell>
          <cell r="AB50">
            <v>175.45103268307616</v>
          </cell>
          <cell r="AC50">
            <v>174.92467958502692</v>
          </cell>
          <cell r="AD50">
            <v>174.39990554627184</v>
          </cell>
          <cell r="AE50">
            <v>173.87670582963304</v>
          </cell>
        </row>
        <row r="51">
          <cell r="G51" t="str">
            <v>RegionXLarge RetStock 2016</v>
          </cell>
          <cell r="H51" t="str">
            <v>Com</v>
          </cell>
          <cell r="I51" t="str">
            <v>XLarge Ret</v>
          </cell>
          <cell r="J51" t="str">
            <v>Stock 2016</v>
          </cell>
          <cell r="K51" t="str">
            <v>Millions SqFt</v>
          </cell>
          <cell r="L51">
            <v>138.35734062238015</v>
          </cell>
          <cell r="M51">
            <v>137.7208968555172</v>
          </cell>
          <cell r="N51">
            <v>137.08738072998179</v>
          </cell>
          <cell r="O51">
            <v>136.45677877862389</v>
          </cell>
          <cell r="P51">
            <v>135.8290775962422</v>
          </cell>
          <cell r="Q51">
            <v>135.20426383929947</v>
          </cell>
          <cell r="R51">
            <v>134.5823242256387</v>
          </cell>
          <cell r="S51">
            <v>133.96324553420075</v>
          </cell>
          <cell r="T51">
            <v>133.34701460474344</v>
          </cell>
          <cell r="U51">
            <v>132.73361833756161</v>
          </cell>
          <cell r="V51">
            <v>132.12304369320884</v>
          </cell>
          <cell r="W51">
            <v>131.51527769222005</v>
          </cell>
          <cell r="X51">
            <v>130.91030741483584</v>
          </cell>
          <cell r="Y51">
            <v>130.3081200007276</v>
          </cell>
          <cell r="Z51">
            <v>129.70870264872423</v>
          </cell>
          <cell r="AA51">
            <v>129.11204261654012</v>
          </cell>
          <cell r="AB51">
            <v>128.51812722050403</v>
          </cell>
          <cell r="AC51">
            <v>127.92694383528971</v>
          </cell>
          <cell r="AD51">
            <v>127.33847989364737</v>
          </cell>
          <cell r="AE51">
            <v>126.75272288613657</v>
          </cell>
        </row>
        <row r="52">
          <cell r="G52" t="str">
            <v>RegionLarge RetStock 2016</v>
          </cell>
          <cell r="H52" t="str">
            <v>Com</v>
          </cell>
          <cell r="I52" t="str">
            <v>Large Ret</v>
          </cell>
          <cell r="J52" t="str">
            <v>Stock 2016</v>
          </cell>
          <cell r="K52" t="str">
            <v>Millions SqFt</v>
          </cell>
          <cell r="L52">
            <v>208.9574509880029</v>
          </cell>
          <cell r="M52">
            <v>207.99624671345808</v>
          </cell>
          <cell r="N52">
            <v>207.03946397857615</v>
          </cell>
          <cell r="O52">
            <v>206.0870824442747</v>
          </cell>
          <cell r="P52">
            <v>205.13908186503102</v>
          </cell>
          <cell r="Q52">
            <v>204.1954420884519</v>
          </cell>
          <cell r="R52">
            <v>203.25614305484498</v>
          </cell>
          <cell r="S52">
            <v>202.32116479679266</v>
          </cell>
          <cell r="T52">
            <v>201.3904874387274</v>
          </cell>
          <cell r="U52">
            <v>200.46409119650929</v>
          </cell>
          <cell r="V52">
            <v>199.54195637700533</v>
          </cell>
          <cell r="W52">
            <v>198.62406337767112</v>
          </cell>
          <cell r="X52">
            <v>197.71039268613379</v>
          </cell>
          <cell r="Y52">
            <v>196.8009248797776</v>
          </cell>
          <cell r="Z52">
            <v>195.8956406253306</v>
          </cell>
          <cell r="AA52">
            <v>194.99452067845405</v>
          </cell>
          <cell r="AB52">
            <v>194.09754588333314</v>
          </cell>
          <cell r="AC52">
            <v>193.20469717226982</v>
          </cell>
          <cell r="AD52">
            <v>192.31595556527733</v>
          </cell>
          <cell r="AE52">
            <v>191.43130216967708</v>
          </cell>
        </row>
        <row r="53">
          <cell r="G53" t="str">
            <v>RegionMedium RetStock 2016</v>
          </cell>
          <cell r="H53" t="str">
            <v>Com</v>
          </cell>
          <cell r="I53" t="str">
            <v>Medium Ret</v>
          </cell>
          <cell r="J53" t="str">
            <v>Stock 2016</v>
          </cell>
          <cell r="K53" t="str">
            <v>Millions SqFt</v>
          </cell>
          <cell r="L53">
            <v>97.115689913224898</v>
          </cell>
          <cell r="M53">
            <v>96.668957739624062</v>
          </cell>
          <cell r="N53">
            <v>96.224280534021787</v>
          </cell>
          <cell r="O53">
            <v>95.781648843565293</v>
          </cell>
          <cell r="P53">
            <v>95.34105325888487</v>
          </cell>
          <cell r="Q53">
            <v>94.902484413894001</v>
          </cell>
          <cell r="R53">
            <v>94.465932985590086</v>
          </cell>
          <cell r="S53">
            <v>94.031389693856369</v>
          </cell>
          <cell r="T53">
            <v>93.598845301264618</v>
          </cell>
          <cell r="U53">
            <v>93.168290612878806</v>
          </cell>
          <cell r="V53">
            <v>92.739716476059556</v>
          </cell>
          <cell r="W53">
            <v>92.313113780269674</v>
          </cell>
          <cell r="X53">
            <v>91.888473456880433</v>
          </cell>
          <cell r="Y53">
            <v>91.465786478978771</v>
          </cell>
          <cell r="Z53">
            <v>91.045043861175472</v>
          </cell>
          <cell r="AA53">
            <v>90.626236659414062</v>
          </cell>
          <cell r="AB53">
            <v>90.209355970780734</v>
          </cell>
          <cell r="AC53">
            <v>89.794392933315152</v>
          </cell>
          <cell r="AD53">
            <v>89.381338725821905</v>
          </cell>
          <cell r="AE53">
            <v>88.97018456768312</v>
          </cell>
        </row>
        <row r="54">
          <cell r="G54" t="str">
            <v>RegionSmall RetStock 2016</v>
          </cell>
          <cell r="H54" t="str">
            <v>Com</v>
          </cell>
          <cell r="I54" t="str">
            <v>Small Ret</v>
          </cell>
          <cell r="J54" t="str">
            <v>Stock 2016</v>
          </cell>
          <cell r="K54" t="str">
            <v>Millions SqFt</v>
          </cell>
          <cell r="L54">
            <v>109.47966092768364</v>
          </cell>
          <cell r="M54">
            <v>108.97605448741629</v>
          </cell>
          <cell r="N54">
            <v>108.47476463677417</v>
          </cell>
          <cell r="O54">
            <v>107.975780719445</v>
          </cell>
          <cell r="P54">
            <v>107.47909212813555</v>
          </cell>
          <cell r="Q54">
            <v>106.98468830434612</v>
          </cell>
          <cell r="R54">
            <v>106.49255873814613</v>
          </cell>
          <cell r="S54">
            <v>106.00269296795065</v>
          </cell>
          <cell r="T54">
            <v>105.51508058029808</v>
          </cell>
          <cell r="U54">
            <v>105.0297112096287</v>
          </cell>
          <cell r="V54">
            <v>104.54657453806439</v>
          </cell>
          <cell r="W54">
            <v>104.0656602951893</v>
          </cell>
          <cell r="X54">
            <v>103.58695825783141</v>
          </cell>
          <cell r="Y54">
            <v>103.11045824984539</v>
          </cell>
          <cell r="Z54">
            <v>102.6361501418961</v>
          </cell>
          <cell r="AA54">
            <v>102.16402385124337</v>
          </cell>
          <cell r="AB54">
            <v>101.69406934152764</v>
          </cell>
          <cell r="AC54">
            <v>101.2262766225566</v>
          </cell>
          <cell r="AD54">
            <v>100.76063575009285</v>
          </cell>
          <cell r="AE54">
            <v>100.29713682564241</v>
          </cell>
        </row>
        <row r="55">
          <cell r="G55" t="str">
            <v>RegionSchool K-12Stock 2016</v>
          </cell>
          <cell r="H55" t="str">
            <v>Com</v>
          </cell>
          <cell r="I55" t="str">
            <v>School K-12</v>
          </cell>
          <cell r="J55" t="str">
            <v>Stock 2016</v>
          </cell>
          <cell r="K55" t="str">
            <v>Millions SqFt</v>
          </cell>
          <cell r="L55">
            <v>241.11763975818661</v>
          </cell>
          <cell r="M55">
            <v>240.12905743517803</v>
          </cell>
          <cell r="N55">
            <v>239.14452829969383</v>
          </cell>
          <cell r="O55">
            <v>238.16403573366509</v>
          </cell>
          <cell r="P55">
            <v>237.18756318715711</v>
          </cell>
          <cell r="Q55">
            <v>236.21509417808971</v>
          </cell>
          <cell r="R55">
            <v>235.24661229195956</v>
          </cell>
          <cell r="S55">
            <v>234.28210118156252</v>
          </cell>
          <cell r="T55">
            <v>233.32154456671807</v>
          </cell>
          <cell r="U55">
            <v>232.36492623399457</v>
          </cell>
          <cell r="V55">
            <v>231.41223003643518</v>
          </cell>
          <cell r="W55">
            <v>230.46343989328579</v>
          </cell>
          <cell r="X55">
            <v>229.51853978972335</v>
          </cell>
          <cell r="Y55">
            <v>228.57751377658545</v>
          </cell>
          <cell r="Z55">
            <v>227.64034597010144</v>
          </cell>
          <cell r="AA55">
            <v>226.70702055162403</v>
          </cell>
          <cell r="AB55">
            <v>225.77752176736234</v>
          </cell>
          <cell r="AC55">
            <v>224.85183392811618</v>
          </cell>
          <cell r="AD55">
            <v>223.92994140901092</v>
          </cell>
          <cell r="AE55">
            <v>223.01182864923393</v>
          </cell>
        </row>
        <row r="56">
          <cell r="G56" t="str">
            <v>RegionUniversityStock 2016</v>
          </cell>
          <cell r="H56" t="str">
            <v>Com</v>
          </cell>
          <cell r="I56" t="str">
            <v>University</v>
          </cell>
          <cell r="J56" t="str">
            <v>Stock 2016</v>
          </cell>
          <cell r="K56" t="str">
            <v>Millions SqFt</v>
          </cell>
          <cell r="L56">
            <v>122.15340627232256</v>
          </cell>
          <cell r="M56">
            <v>121.65257730660603</v>
          </cell>
          <cell r="N56">
            <v>121.15380173964894</v>
          </cell>
          <cell r="O56">
            <v>120.65707115251638</v>
          </cell>
          <cell r="P56">
            <v>120.16237716079107</v>
          </cell>
          <cell r="Q56">
            <v>119.66971141443182</v>
          </cell>
          <cell r="R56">
            <v>119.17906559763266</v>
          </cell>
          <cell r="S56">
            <v>118.69043142868237</v>
          </cell>
          <cell r="T56">
            <v>118.20380065982476</v>
          </cell>
          <cell r="U56">
            <v>117.71916507711948</v>
          </cell>
          <cell r="V56">
            <v>117.23651650030328</v>
          </cell>
          <cell r="W56">
            <v>116.75584678265207</v>
          </cell>
          <cell r="X56">
            <v>116.27714781084319</v>
          </cell>
          <cell r="Y56">
            <v>115.80041150481873</v>
          </cell>
          <cell r="Z56">
            <v>115.32562981764897</v>
          </cell>
          <cell r="AA56">
            <v>114.8527947353966</v>
          </cell>
          <cell r="AB56">
            <v>114.38189827698147</v>
          </cell>
          <cell r="AC56">
            <v>113.91293249404585</v>
          </cell>
          <cell r="AD56">
            <v>113.44588947082025</v>
          </cell>
          <cell r="AE56">
            <v>112.98076132398991</v>
          </cell>
        </row>
        <row r="57">
          <cell r="G57" t="str">
            <v>RegionWarehouseStock 2016</v>
          </cell>
          <cell r="H57" t="str">
            <v>Com</v>
          </cell>
          <cell r="I57" t="str">
            <v>Warehouse</v>
          </cell>
          <cell r="J57" t="str">
            <v>Stock 2016</v>
          </cell>
          <cell r="K57" t="str">
            <v>Millions SqFt</v>
          </cell>
          <cell r="L57">
            <v>448.69829599576161</v>
          </cell>
          <cell r="M57">
            <v>447.03811230057732</v>
          </cell>
          <cell r="N57">
            <v>445.3840712850652</v>
          </cell>
          <cell r="O57">
            <v>443.73615022131042</v>
          </cell>
          <cell r="P57">
            <v>442.09432646549152</v>
          </cell>
          <cell r="Q57">
            <v>440.45857745756916</v>
          </cell>
          <cell r="R57">
            <v>438.82888072097626</v>
          </cell>
          <cell r="S57">
            <v>437.2052138623086</v>
          </cell>
          <cell r="T57">
            <v>435.58755457101802</v>
          </cell>
          <cell r="U57">
            <v>433.97588061910528</v>
          </cell>
          <cell r="V57">
            <v>432.37016986081449</v>
          </cell>
          <cell r="W57">
            <v>430.77040023232951</v>
          </cell>
          <cell r="X57">
            <v>429.17654975146979</v>
          </cell>
          <cell r="Y57">
            <v>427.58859651738936</v>
          </cell>
          <cell r="Z57">
            <v>426.00651871027503</v>
          </cell>
          <cell r="AA57">
            <v>424.43029459104702</v>
          </cell>
          <cell r="AB57">
            <v>422.85990250106011</v>
          </cell>
          <cell r="AC57">
            <v>421.2953208618062</v>
          </cell>
          <cell r="AD57">
            <v>419.73652817461749</v>
          </cell>
          <cell r="AE57">
            <v>418.18350302037135</v>
          </cell>
        </row>
        <row r="58">
          <cell r="G58" t="str">
            <v>RegionSupermarketStock 2016</v>
          </cell>
          <cell r="H58" t="str">
            <v>Com</v>
          </cell>
          <cell r="I58" t="str">
            <v>Supermarket</v>
          </cell>
          <cell r="J58" t="str">
            <v>Stock 2016</v>
          </cell>
          <cell r="K58" t="str">
            <v>Millions SqFt</v>
          </cell>
          <cell r="L58">
            <v>53.720939527021244</v>
          </cell>
          <cell r="M58">
            <v>53.237451071278059</v>
          </cell>
          <cell r="N58">
            <v>52.758314011636557</v>
          </cell>
          <cell r="O58">
            <v>52.283489185531828</v>
          </cell>
          <cell r="P58">
            <v>51.812937782862043</v>
          </cell>
          <cell r="Q58">
            <v>51.346621342816277</v>
          </cell>
          <cell r="R58">
            <v>50.884501750730934</v>
          </cell>
          <cell r="S58">
            <v>50.426541234974358</v>
          </cell>
          <cell r="T58">
            <v>49.97270236385959</v>
          </cell>
          <cell r="U58">
            <v>49.522948042584851</v>
          </cell>
          <cell r="V58">
            <v>49.077241510201581</v>
          </cell>
          <cell r="W58">
            <v>48.635546336609778</v>
          </cell>
          <cell r="X58">
            <v>48.197826419580288</v>
          </cell>
          <cell r="Y58">
            <v>47.76404598180406</v>
          </cell>
          <cell r="Z58">
            <v>47.33416956796782</v>
          </cell>
          <cell r="AA58">
            <v>46.908162041856116</v>
          </cell>
          <cell r="AB58">
            <v>46.485988583479411</v>
          </cell>
          <cell r="AC58">
            <v>46.067614686228097</v>
          </cell>
          <cell r="AD58">
            <v>45.653006154052044</v>
          </cell>
          <cell r="AE58">
            <v>45.242129098665572</v>
          </cell>
        </row>
        <row r="59">
          <cell r="G59" t="str">
            <v>RegionMiniMartStock 2016</v>
          </cell>
          <cell r="H59" t="str">
            <v>Com</v>
          </cell>
          <cell r="I59" t="str">
            <v>MiniMart</v>
          </cell>
          <cell r="J59" t="str">
            <v>Stock 2016</v>
          </cell>
          <cell r="K59" t="str">
            <v>Millions SqFt</v>
          </cell>
          <cell r="L59">
            <v>22.491017060912501</v>
          </cell>
          <cell r="M59">
            <v>22.384859460384995</v>
          </cell>
          <cell r="N59">
            <v>22.279202923731983</v>
          </cell>
          <cell r="O59">
            <v>22.174045085931969</v>
          </cell>
          <cell r="P59">
            <v>22.069383593126368</v>
          </cell>
          <cell r="Q59">
            <v>21.965216102566814</v>
          </cell>
          <cell r="R59">
            <v>21.8615402825627</v>
          </cell>
          <cell r="S59">
            <v>21.758353812429004</v>
          </cell>
          <cell r="T59">
            <v>21.655654382434342</v>
          </cell>
          <cell r="U59">
            <v>21.553439693749251</v>
          </cell>
          <cell r="V59">
            <v>21.451707458394754</v>
          </cell>
          <cell r="W59">
            <v>21.350455399191134</v>
          </cell>
          <cell r="X59">
            <v>21.249681249706953</v>
          </cell>
          <cell r="Y59">
            <v>21.149382754208336</v>
          </cell>
          <cell r="Z59">
            <v>21.049557667608472</v>
          </cell>
          <cell r="AA59">
            <v>20.950203755417366</v>
          </cell>
          <cell r="AB59">
            <v>20.851318793691796</v>
          </cell>
          <cell r="AC59">
            <v>20.75290056898557</v>
          </cell>
          <cell r="AD59">
            <v>20.654946878299963</v>
          </cell>
          <cell r="AE59">
            <v>20.557455529034385</v>
          </cell>
        </row>
        <row r="60">
          <cell r="G60" t="str">
            <v>RegionRestaurantStock 2016</v>
          </cell>
          <cell r="H60" t="str">
            <v>Com</v>
          </cell>
          <cell r="I60" t="str">
            <v>Restaurant</v>
          </cell>
          <cell r="J60" t="str">
            <v>Stock 2016</v>
          </cell>
          <cell r="K60" t="str">
            <v>Millions SqFt</v>
          </cell>
          <cell r="L60">
            <v>51.550857208753726</v>
          </cell>
          <cell r="M60">
            <v>51.307537162728408</v>
          </cell>
          <cell r="N60">
            <v>51.065365587320336</v>
          </cell>
          <cell r="O60">
            <v>50.824337061748189</v>
          </cell>
          <cell r="P60">
            <v>50.584446190816735</v>
          </cell>
          <cell r="Q60">
            <v>50.345687604796083</v>
          </cell>
          <cell r="R60">
            <v>50.108055959301453</v>
          </cell>
          <cell r="S60">
            <v>49.871545935173543</v>
          </cell>
          <cell r="T60">
            <v>49.636152238359529</v>
          </cell>
          <cell r="U60">
            <v>49.40186959979448</v>
          </cell>
          <cell r="V60">
            <v>49.168692775283453</v>
          </cell>
          <cell r="W60">
            <v>48.936616545384119</v>
          </cell>
          <cell r="X60">
            <v>48.705635715289908</v>
          </cell>
          <cell r="Y60">
            <v>48.475745114713739</v>
          </cell>
          <cell r="Z60">
            <v>48.246939597772297</v>
          </cell>
          <cell r="AA60">
            <v>48.019214042870807</v>
          </cell>
          <cell r="AB60">
            <v>47.792563352588466</v>
          </cell>
          <cell r="AC60">
            <v>47.56698245356425</v>
          </cell>
          <cell r="AD60">
            <v>47.342466296383435</v>
          </cell>
          <cell r="AE60">
            <v>47.119009855464505</v>
          </cell>
        </row>
        <row r="61">
          <cell r="G61" t="str">
            <v>RegionLodgingStock 2016</v>
          </cell>
          <cell r="H61" t="str">
            <v>Com</v>
          </cell>
          <cell r="I61" t="str">
            <v>Lodging</v>
          </cell>
          <cell r="J61" t="str">
            <v>Stock 2016</v>
          </cell>
          <cell r="K61" t="str">
            <v>Millions SqFt</v>
          </cell>
          <cell r="L61">
            <v>170.15189589049527</v>
          </cell>
          <cell r="M61">
            <v>169.74353134035809</v>
          </cell>
          <cell r="N61">
            <v>169.33614686514122</v>
          </cell>
          <cell r="O61">
            <v>168.92974011266489</v>
          </cell>
          <cell r="P61">
            <v>168.52430873639449</v>
          </cell>
          <cell r="Q61">
            <v>168.11985039542716</v>
          </cell>
          <cell r="R61">
            <v>167.71636275447813</v>
          </cell>
          <cell r="S61">
            <v>167.31384348386743</v>
          </cell>
          <cell r="T61">
            <v>166.91229025950614</v>
          </cell>
          <cell r="U61">
            <v>166.51170076288332</v>
          </cell>
          <cell r="V61">
            <v>166.11207268105238</v>
          </cell>
          <cell r="W61">
            <v>165.7134037066179</v>
          </cell>
          <cell r="X61">
            <v>165.31569153772202</v>
          </cell>
          <cell r="Y61">
            <v>164.91893387803151</v>
          </cell>
          <cell r="Z61">
            <v>164.52312843672422</v>
          </cell>
          <cell r="AA61">
            <v>164.12827292847609</v>
          </cell>
          <cell r="AB61">
            <v>163.73436507344778</v>
          </cell>
          <cell r="AC61">
            <v>163.3414025972715</v>
          </cell>
          <cell r="AD61">
            <v>162.94938323103807</v>
          </cell>
          <cell r="AE61">
            <v>162.55830471128357</v>
          </cell>
        </row>
        <row r="62">
          <cell r="G62" t="str">
            <v>RegionHospitalStock 2016</v>
          </cell>
          <cell r="H62" t="str">
            <v>Com</v>
          </cell>
          <cell r="I62" t="str">
            <v>Hospital</v>
          </cell>
          <cell r="J62" t="str">
            <v>Stock 2016</v>
          </cell>
          <cell r="K62" t="str">
            <v>Millions SqFt</v>
          </cell>
          <cell r="L62">
            <v>105.02947953487826</v>
          </cell>
          <cell r="M62">
            <v>104.80891762785501</v>
          </cell>
          <cell r="N62">
            <v>104.58881890083651</v>
          </cell>
          <cell r="O62">
            <v>104.36918238114475</v>
          </cell>
          <cell r="P62">
            <v>104.15000709814436</v>
          </cell>
          <cell r="Q62">
            <v>103.93129208323826</v>
          </cell>
          <cell r="R62">
            <v>103.71303636986346</v>
          </cell>
          <cell r="S62">
            <v>103.49523899348674</v>
          </cell>
          <cell r="T62">
            <v>103.27789899160042</v>
          </cell>
          <cell r="U62">
            <v>103.06101540371807</v>
          </cell>
          <cell r="V62">
            <v>102.84458727137024</v>
          </cell>
          <cell r="W62">
            <v>102.62861363810038</v>
          </cell>
          <cell r="X62">
            <v>102.41309354946036</v>
          </cell>
          <cell r="Y62">
            <v>102.19802605300649</v>
          </cell>
          <cell r="Z62">
            <v>101.98341019829519</v>
          </cell>
          <cell r="AA62">
            <v>101.76924503687877</v>
          </cell>
          <cell r="AB62">
            <v>101.55552962230132</v>
          </cell>
          <cell r="AC62">
            <v>101.3422630100945</v>
          </cell>
          <cell r="AD62">
            <v>101.1294442577733</v>
          </cell>
          <cell r="AE62">
            <v>100.91707242483197</v>
          </cell>
        </row>
        <row r="63">
          <cell r="G63" t="str">
            <v>RegionResidential CareStock 2016</v>
          </cell>
          <cell r="H63" t="str">
            <v>Com</v>
          </cell>
          <cell r="I63" t="str">
            <v>Residential Care</v>
          </cell>
          <cell r="J63" t="str">
            <v>Stock 2016</v>
          </cell>
          <cell r="K63" t="str">
            <v>Millions SqFt</v>
          </cell>
          <cell r="L63">
            <v>128.74820917277606</v>
          </cell>
          <cell r="M63">
            <v>128.43921347076139</v>
          </cell>
          <cell r="N63">
            <v>128.1309593584316</v>
          </cell>
          <cell r="O63">
            <v>127.82344505597135</v>
          </cell>
          <cell r="P63">
            <v>127.51666878783702</v>
          </cell>
          <cell r="Q63">
            <v>127.21062878274621</v>
          </cell>
          <cell r="R63">
            <v>126.90532327366765</v>
          </cell>
          <cell r="S63">
            <v>126.60075049781085</v>
          </cell>
          <cell r="T63">
            <v>126.29690869661611</v>
          </cell>
          <cell r="U63">
            <v>125.99379611574425</v>
          </cell>
          <cell r="V63">
            <v>125.69141100506647</v>
          </cell>
          <cell r="W63">
            <v>125.3897516186543</v>
          </cell>
          <cell r="X63">
            <v>125.08881621476955</v>
          </cell>
          <cell r="Y63">
            <v>124.78860305585408</v>
          </cell>
          <cell r="Z63">
            <v>124.48911040852005</v>
          </cell>
          <cell r="AA63">
            <v>124.1903365435396</v>
          </cell>
          <cell r="AB63">
            <v>123.8922797358351</v>
          </cell>
          <cell r="AC63">
            <v>123.59493826446912</v>
          </cell>
          <cell r="AD63">
            <v>123.29831041263438</v>
          </cell>
          <cell r="AE63">
            <v>123.00239446764408</v>
          </cell>
        </row>
        <row r="64">
          <cell r="G64" t="str">
            <v>RegionAssemblyStock 2016</v>
          </cell>
          <cell r="H64" t="str">
            <v>Com</v>
          </cell>
          <cell r="I64" t="str">
            <v>Assembly</v>
          </cell>
          <cell r="J64" t="str">
            <v>Stock 2016</v>
          </cell>
          <cell r="K64" t="str">
            <v>Millions SqFt</v>
          </cell>
          <cell r="L64">
            <v>375.90224900649127</v>
          </cell>
          <cell r="M64">
            <v>374.21570091594884</v>
          </cell>
          <cell r="N64">
            <v>372.53671980450594</v>
          </cell>
          <cell r="O64">
            <v>370.86527172164978</v>
          </cell>
          <cell r="P64">
            <v>369.20132286919198</v>
          </cell>
          <cell r="Q64">
            <v>367.54483960058553</v>
          </cell>
          <cell r="R64">
            <v>365.89578842024423</v>
          </cell>
          <cell r="S64">
            <v>364.25413598286536</v>
          </cell>
          <cell r="T64">
            <v>362.6198490927556</v>
          </cell>
          <cell r="U64">
            <v>360.99289470315949</v>
          </cell>
          <cell r="V64">
            <v>359.37323991559134</v>
          </cell>
          <cell r="W64">
            <v>357.76085197917007</v>
          </cell>
          <cell r="X64">
            <v>356.15569828995689</v>
          </cell>
          <cell r="Y64">
            <v>354.55774639029596</v>
          </cell>
          <cell r="Z64">
            <v>352.96696396815821</v>
          </cell>
          <cell r="AA64">
            <v>351.38331885648773</v>
          </cell>
          <cell r="AB64">
            <v>349.80677903255156</v>
          </cell>
          <cell r="AC64">
            <v>348.23731261729228</v>
          </cell>
          <cell r="AD64">
            <v>346.67488787468267</v>
          </cell>
          <cell r="AE64">
            <v>345.11947321108494</v>
          </cell>
        </row>
        <row r="65">
          <cell r="G65" t="str">
            <v>RegionOtherStock 2016</v>
          </cell>
          <cell r="H65" t="str">
            <v>Com</v>
          </cell>
          <cell r="I65" t="str">
            <v>Other</v>
          </cell>
          <cell r="J65" t="str">
            <v>Stock 2016</v>
          </cell>
          <cell r="K65" t="str">
            <v>Millions SqFt</v>
          </cell>
          <cell r="L65">
            <v>342.64988330108076</v>
          </cell>
          <cell r="M65">
            <v>339.56603435137106</v>
          </cell>
          <cell r="N65">
            <v>336.50994004220871</v>
          </cell>
          <cell r="O65">
            <v>333.48135058182885</v>
          </cell>
          <cell r="P65">
            <v>330.48001842659238</v>
          </cell>
          <cell r="Q65">
            <v>327.50569826075304</v>
          </cell>
          <cell r="R65">
            <v>324.55814697640625</v>
          </cell>
          <cell r="S65">
            <v>321.63712365361863</v>
          </cell>
          <cell r="T65">
            <v>318.7423895407361</v>
          </cell>
          <cell r="U65">
            <v>315.87370803486942</v>
          </cell>
          <cell r="V65">
            <v>313.03084466255564</v>
          </cell>
          <cell r="W65">
            <v>310.21356706059254</v>
          </cell>
          <cell r="X65">
            <v>307.42164495704725</v>
          </cell>
          <cell r="Y65">
            <v>304.65485015243382</v>
          </cell>
          <cell r="Z65">
            <v>301.9129565010619</v>
          </cell>
          <cell r="AA65">
            <v>299.19573989255235</v>
          </cell>
          <cell r="AB65">
            <v>296.50297823351934</v>
          </cell>
          <cell r="AC65">
            <v>293.83445142941764</v>
          </cell>
          <cell r="AD65">
            <v>291.18994136655289</v>
          </cell>
          <cell r="AE65">
            <v>288.5692318942539</v>
          </cell>
        </row>
        <row r="66">
          <cell r="G66" t="str">
            <v>RegionIdahoStock</v>
          </cell>
          <cell r="H66" t="str">
            <v>Ag</v>
          </cell>
          <cell r="I66" t="str">
            <v>Idaho</v>
          </cell>
          <cell r="J66" t="str">
            <v>Stock</v>
          </cell>
          <cell r="K66" t="str">
            <v>% Growth</v>
          </cell>
          <cell r="L66">
            <v>0</v>
          </cell>
          <cell r="M66">
            <v>1.2504100211369894E-4</v>
          </cell>
          <cell r="N66">
            <v>1.7375879514796466E-4</v>
          </cell>
          <cell r="O66">
            <v>6.1210927779177624E-4</v>
          </cell>
          <cell r="P66">
            <v>8.8127487458086599E-4</v>
          </cell>
          <cell r="Q66">
            <v>1.1201972174019578E-3</v>
          </cell>
          <cell r="R66">
            <v>1.2717867360821197E-3</v>
          </cell>
          <cell r="S66">
            <v>1.4404642508513471E-3</v>
          </cell>
          <cell r="T66">
            <v>1.5874396385228723E-3</v>
          </cell>
          <cell r="U66">
            <v>1.7204636459112381E-3</v>
          </cell>
          <cell r="V66">
            <v>1.8289050040785739E-3</v>
          </cell>
          <cell r="W66">
            <v>1.9377539743383628E-3</v>
          </cell>
          <cell r="X66">
            <v>2.0316119038316116E-3</v>
          </cell>
          <cell r="Y66">
            <v>2.128079506222659E-3</v>
          </cell>
          <cell r="Z66">
            <v>2.2126572758413075E-3</v>
          </cell>
          <cell r="AA66">
            <v>2.2578225416429688E-3</v>
          </cell>
          <cell r="AB66">
            <v>2.3464540176612314E-3</v>
          </cell>
          <cell r="AC66">
            <v>2.414467009038601E-3</v>
          </cell>
          <cell r="AD66">
            <v>2.4848313911262653E-3</v>
          </cell>
          <cell r="AE66">
            <v>2.5344116000376449E-3</v>
          </cell>
        </row>
        <row r="67">
          <cell r="G67" t="str">
            <v>RegionMontanaStock</v>
          </cell>
          <cell r="H67" t="str">
            <v>Ag</v>
          </cell>
          <cell r="I67" t="str">
            <v>Montana</v>
          </cell>
          <cell r="J67" t="str">
            <v>Stock</v>
          </cell>
          <cell r="K67" t="str">
            <v>% Growth</v>
          </cell>
          <cell r="L67">
            <v>0</v>
          </cell>
          <cell r="M67">
            <v>1.0848242299839954E-2</v>
          </cell>
          <cell r="N67">
            <v>1.059267655252486E-2</v>
          </cell>
          <cell r="O67">
            <v>1.0752312089181865E-2</v>
          </cell>
          <cell r="P67">
            <v>1.075849831916186E-2</v>
          </cell>
          <cell r="Q67">
            <v>7.6567396067742733E-3</v>
          </cell>
          <cell r="R67">
            <v>7.6532068711881581E-3</v>
          </cell>
          <cell r="S67">
            <v>7.9235679867256659E-3</v>
          </cell>
          <cell r="T67">
            <v>8.1459053842477987E-3</v>
          </cell>
          <cell r="U67">
            <v>8.331284422267278E-3</v>
          </cell>
          <cell r="V67">
            <v>8.47135846405455E-3</v>
          </cell>
          <cell r="W67">
            <v>8.5938864965773454E-3</v>
          </cell>
          <cell r="X67">
            <v>8.6866032784890905E-3</v>
          </cell>
          <cell r="Y67">
            <v>8.7680800681235963E-3</v>
          </cell>
          <cell r="Z67">
            <v>8.8271867856936984E-3</v>
          </cell>
          <cell r="AA67">
            <v>8.8355566433926322E-3</v>
          </cell>
          <cell r="AB67">
            <v>8.8812025924713319E-3</v>
          </cell>
          <cell r="AC67">
            <v>8.8979055290069331E-3</v>
          </cell>
          <cell r="AD67">
            <v>8.9118787925779024E-3</v>
          </cell>
          <cell r="AE67">
            <v>8.9015256915168112E-3</v>
          </cell>
        </row>
        <row r="68">
          <cell r="G68" t="str">
            <v>RegionOregonStock</v>
          </cell>
          <cell r="H68" t="str">
            <v>Ag</v>
          </cell>
          <cell r="I68" t="str">
            <v>Oregon</v>
          </cell>
          <cell r="J68" t="str">
            <v>Stock</v>
          </cell>
          <cell r="K68" t="str">
            <v>% Growth</v>
          </cell>
          <cell r="L68">
            <v>0</v>
          </cell>
          <cell r="M68">
            <v>1.0110842680911804E-2</v>
          </cell>
          <cell r="N68">
            <v>1.0059217505089263E-2</v>
          </cell>
          <cell r="O68">
            <v>1.1176866051223918E-2</v>
          </cell>
          <cell r="P68">
            <v>1.9803102619340613E-2</v>
          </cell>
          <cell r="Q68">
            <v>1.2078828157499845E-2</v>
          </cell>
          <cell r="R68">
            <v>1.2074917420983849E-2</v>
          </cell>
          <cell r="S68">
            <v>1.2823009061012478E-2</v>
          </cell>
          <cell r="T68">
            <v>1.2064646132519813E-2</v>
          </cell>
          <cell r="U68">
            <v>2.1359830411811859E-2</v>
          </cell>
          <cell r="V68">
            <v>1.1864279678250279E-2</v>
          </cell>
          <cell r="W68">
            <v>1.1811806122028052E-2</v>
          </cell>
          <cell r="X68">
            <v>1.1060463245174785E-2</v>
          </cell>
          <cell r="Y68">
            <v>1.1689201211084101E-2</v>
          </cell>
          <cell r="Z68">
            <v>1.9623204602959039E-2</v>
          </cell>
          <cell r="AA68">
            <v>1.2054155221857031E-2</v>
          </cell>
          <cell r="AB68">
            <v>1.2615728823653952E-2</v>
          </cell>
          <cell r="AC68">
            <v>1.2496481187089379E-2</v>
          </cell>
          <cell r="AD68">
            <v>1.1753415892541448E-2</v>
          </cell>
          <cell r="AE68">
            <v>2.0946064887122692E-2</v>
          </cell>
        </row>
        <row r="69">
          <cell r="G69" t="str">
            <v>RegionWashingtonStock</v>
          </cell>
          <cell r="H69" t="str">
            <v>Ag</v>
          </cell>
          <cell r="I69" t="str">
            <v>Washington</v>
          </cell>
          <cell r="J69" t="str">
            <v>Stock</v>
          </cell>
          <cell r="K69" t="str">
            <v>% Growth</v>
          </cell>
          <cell r="L69">
            <v>0</v>
          </cell>
          <cell r="M69">
            <v>1.0662122206220235E-2</v>
          </cell>
          <cell r="N69">
            <v>1.0931258902780325E-2</v>
          </cell>
          <cell r="O69">
            <v>1.1173761515183053E-2</v>
          </cell>
          <cell r="P69">
            <v>1.811439906784525E-2</v>
          </cell>
          <cell r="Q69">
            <v>1.2399989211989764E-2</v>
          </cell>
          <cell r="R69">
            <v>1.1939862954954953E-2</v>
          </cell>
          <cell r="S69">
            <v>1.2288284859874222E-2</v>
          </cell>
          <cell r="T69">
            <v>1.1842226253476947E-2</v>
          </cell>
          <cell r="U69">
            <v>1.9682157833762929E-2</v>
          </cell>
          <cell r="V69">
            <v>1.1592234987503456E-2</v>
          </cell>
          <cell r="W69">
            <v>1.1147844023716795E-2</v>
          </cell>
          <cell r="X69">
            <v>1.1425985017752077E-2</v>
          </cell>
          <cell r="Y69">
            <v>1.0985810035676221E-2</v>
          </cell>
          <cell r="Z69">
            <v>1.7930228386922677E-2</v>
          </cell>
          <cell r="AA69">
            <v>1.1736355426763144E-2</v>
          </cell>
          <cell r="AB69">
            <v>1.1982095590114178E-2</v>
          </cell>
          <cell r="AC69">
            <v>1.1862624139313738E-2</v>
          </cell>
          <cell r="AD69">
            <v>1.1418033334772959E-2</v>
          </cell>
          <cell r="AE69">
            <v>1.8838157687553127E-2</v>
          </cell>
        </row>
        <row r="70">
          <cell r="G70" t="str">
            <v>RegionIdahoDairyStock</v>
          </cell>
          <cell r="H70" t="str">
            <v>Dairy</v>
          </cell>
          <cell r="I70" t="str">
            <v>IdahoDairy</v>
          </cell>
          <cell r="J70" t="str">
            <v>Stock</v>
          </cell>
          <cell r="K70" t="str">
            <v>1000lbs</v>
          </cell>
          <cell r="L70">
            <v>13629.012110609969</v>
          </cell>
          <cell r="M70">
            <v>13842.907114251881</v>
          </cell>
          <cell r="N70">
            <v>14023.216425344392</v>
          </cell>
          <cell r="O70">
            <v>14266.319353967396</v>
          </cell>
          <cell r="P70">
            <v>14513.683501515552</v>
          </cell>
          <cell r="Q70">
            <v>14784.738793280194</v>
          </cell>
          <cell r="R70">
            <v>15048.82150982591</v>
          </cell>
          <cell r="S70">
            <v>15351.081667959821</v>
          </cell>
          <cell r="T70">
            <v>15676.70161423125</v>
          </cell>
          <cell r="U70">
            <v>16022.910400199034</v>
          </cell>
          <cell r="V70">
            <v>16435.334001552066</v>
          </cell>
          <cell r="W70">
            <v>16796.9270935268</v>
          </cell>
          <cell r="X70">
            <v>17186.008838626629</v>
          </cell>
          <cell r="Y70">
            <v>17509.663776252026</v>
          </cell>
          <cell r="Z70">
            <v>17849.045518001847</v>
          </cell>
          <cell r="AA70">
            <v>18205.116228437721</v>
          </cell>
          <cell r="AB70">
            <v>18533.843580326749</v>
          </cell>
          <cell r="AC70">
            <v>18839.457555909743</v>
          </cell>
          <cell r="AD70">
            <v>19186.22471079613</v>
          </cell>
          <cell r="AE70">
            <v>19422.392838095242</v>
          </cell>
        </row>
        <row r="71">
          <cell r="G71" t="str">
            <v>RegionMontanaDairyStock</v>
          </cell>
          <cell r="H71" t="str">
            <v>Dairy</v>
          </cell>
          <cell r="I71" t="str">
            <v>MontanaDairy</v>
          </cell>
          <cell r="J71" t="str">
            <v>Stock</v>
          </cell>
          <cell r="K71" t="str">
            <v>1000lbs</v>
          </cell>
          <cell r="L71">
            <v>90.74529582059904</v>
          </cell>
          <cell r="M71">
            <v>90.898327903457215</v>
          </cell>
          <cell r="N71">
            <v>90.899562515809663</v>
          </cell>
          <cell r="O71">
            <v>91.013237267303055</v>
          </cell>
          <cell r="P71">
            <v>90.967755259326395</v>
          </cell>
          <cell r="Q71">
            <v>90.924506050749457</v>
          </cell>
          <cell r="R71">
            <v>91.025748037140048</v>
          </cell>
          <cell r="S71">
            <v>91.099301040678228</v>
          </cell>
          <cell r="T71">
            <v>90.915023147811965</v>
          </cell>
          <cell r="U71">
            <v>90.903023153329187</v>
          </cell>
          <cell r="V71">
            <v>90.903850245090197</v>
          </cell>
          <cell r="W71">
            <v>90.425722269176404</v>
          </cell>
          <cell r="X71">
            <v>90.371471553755299</v>
          </cell>
          <cell r="Y71">
            <v>90.264014484201496</v>
          </cell>
          <cell r="Z71">
            <v>90.097051493259059</v>
          </cell>
          <cell r="AA71">
            <v>89.896800203896433</v>
          </cell>
          <cell r="AB71">
            <v>89.896456479218287</v>
          </cell>
          <cell r="AC71">
            <v>89.606519803497406</v>
          </cell>
          <cell r="AD71">
            <v>89.325294250105614</v>
          </cell>
          <cell r="AE71">
            <v>89.328380794090677</v>
          </cell>
        </row>
        <row r="72">
          <cell r="G72" t="str">
            <v>RegionOregonDairyStock</v>
          </cell>
          <cell r="H72" t="str">
            <v>Dairy</v>
          </cell>
          <cell r="I72" t="str">
            <v>OregonDairy</v>
          </cell>
          <cell r="J72" t="str">
            <v>Stock</v>
          </cell>
          <cell r="K72" t="str">
            <v>1000lbs</v>
          </cell>
          <cell r="L72">
            <v>2744.180551622544</v>
          </cell>
          <cell r="M72">
            <v>2781.3253166710429</v>
          </cell>
          <cell r="N72">
            <v>2817.8028576592669</v>
          </cell>
          <cell r="O72">
            <v>2852.4466796581391</v>
          </cell>
          <cell r="P72">
            <v>2887.2703785501863</v>
          </cell>
          <cell r="Q72">
            <v>2923.2055190854799</v>
          </cell>
          <cell r="R72">
            <v>2963.8717110873577</v>
          </cell>
          <cell r="S72">
            <v>3007.9285968792492</v>
          </cell>
          <cell r="T72">
            <v>3054.4586648127197</v>
          </cell>
          <cell r="U72">
            <v>3103.2723514737127</v>
          </cell>
          <cell r="V72">
            <v>3155.2926430989965</v>
          </cell>
          <cell r="W72">
            <v>3205.2179835947745</v>
          </cell>
          <cell r="X72">
            <v>3255.0785902298294</v>
          </cell>
          <cell r="Y72">
            <v>3304.2085620815005</v>
          </cell>
          <cell r="Z72">
            <v>3359.7128554945239</v>
          </cell>
          <cell r="AA72">
            <v>3405.0605171911329</v>
          </cell>
          <cell r="AB72">
            <v>3454.1652559274162</v>
          </cell>
          <cell r="AC72">
            <v>3509.2005551615157</v>
          </cell>
          <cell r="AD72">
            <v>3557.2266817524842</v>
          </cell>
          <cell r="AE72">
            <v>3610.3576666465606</v>
          </cell>
        </row>
        <row r="73">
          <cell r="G73" t="str">
            <v>RegionWashingtonDairyStock</v>
          </cell>
          <cell r="H73" t="str">
            <v>Dairy</v>
          </cell>
          <cell r="I73" t="str">
            <v>WashingtonDairy</v>
          </cell>
          <cell r="J73" t="str">
            <v>Stock</v>
          </cell>
          <cell r="K73" t="str">
            <v>1000lbs</v>
          </cell>
          <cell r="L73">
            <v>6417.4166624736044</v>
          </cell>
          <cell r="M73">
            <v>6527.6845985495966</v>
          </cell>
          <cell r="N73">
            <v>6648.0748527559354</v>
          </cell>
          <cell r="O73">
            <v>6750.5768396680051</v>
          </cell>
          <cell r="P73">
            <v>6858.9947023924851</v>
          </cell>
          <cell r="Q73">
            <v>6950.9448303929594</v>
          </cell>
          <cell r="R73">
            <v>7066.5055116132971</v>
          </cell>
          <cell r="S73">
            <v>7154.1963866384513</v>
          </cell>
          <cell r="T73">
            <v>7260.5595150379595</v>
          </cell>
          <cell r="U73">
            <v>7382.1828771063319</v>
          </cell>
          <cell r="V73">
            <v>7515.612457778011</v>
          </cell>
          <cell r="W73">
            <v>7658.3815592644387</v>
          </cell>
          <cell r="X73">
            <v>7790.6041619373518</v>
          </cell>
          <cell r="Y73">
            <v>7925.9535611829233</v>
          </cell>
          <cell r="Z73">
            <v>8056.1594585167277</v>
          </cell>
          <cell r="AA73">
            <v>8212.3413257643278</v>
          </cell>
          <cell r="AB73">
            <v>8359.6360208598271</v>
          </cell>
          <cell r="AC73">
            <v>8487.3604780857568</v>
          </cell>
          <cell r="AD73">
            <v>8647.4216609802097</v>
          </cell>
          <cell r="AE73">
            <v>8766.8632794861296</v>
          </cell>
        </row>
        <row r="74">
          <cell r="G74" t="str">
            <v>RegionMechanical PulpStock</v>
          </cell>
          <cell r="H74" t="str">
            <v>Ind</v>
          </cell>
          <cell r="I74" t="str">
            <v>Mechanical Pulp</v>
          </cell>
          <cell r="J74" t="str">
            <v>Stock</v>
          </cell>
          <cell r="K74" t="str">
            <v>Consumption (MWh)</v>
          </cell>
          <cell r="L74">
            <v>2942.3885247078688</v>
          </cell>
          <cell r="M74">
            <v>2999.4923169466106</v>
          </cell>
          <cell r="N74">
            <v>3057.7991990647956</v>
          </cell>
          <cell r="O74">
            <v>3117.3356540499285</v>
          </cell>
          <cell r="P74">
            <v>3178.128760373258</v>
          </cell>
          <cell r="Q74">
            <v>3240.2062055118258</v>
          </cell>
          <cell r="R74">
            <v>3303.5962997789316</v>
          </cell>
          <cell r="S74">
            <v>3368.3279904700712</v>
          </cell>
          <cell r="T74">
            <v>3434.4308763315557</v>
          </cell>
          <cell r="U74">
            <v>3501.9352223591818</v>
          </cell>
          <cell r="V74">
            <v>3570.8719749345073</v>
          </cell>
          <cell r="W74">
            <v>3641.272777306438</v>
          </cell>
          <cell r="X74">
            <v>3713.1699854260205</v>
          </cell>
          <cell r="Y74">
            <v>3786.5966841425206</v>
          </cell>
          <cell r="Z74">
            <v>3861.5867037690391</v>
          </cell>
          <cell r="AA74">
            <v>3938.1746370261103</v>
          </cell>
          <cell r="AB74">
            <v>4016.3958563719311</v>
          </cell>
          <cell r="AC74">
            <v>4096.2865317280484</v>
          </cell>
          <cell r="AD74">
            <v>4177.8836486095533</v>
          </cell>
          <cell r="AE74">
            <v>4261.2250266690271</v>
          </cell>
        </row>
        <row r="75">
          <cell r="G75" t="str">
            <v>RegionKraft PulpStock</v>
          </cell>
          <cell r="H75" t="str">
            <v>Ind</v>
          </cell>
          <cell r="I75" t="str">
            <v>Kraft Pulp</v>
          </cell>
          <cell r="J75" t="str">
            <v>Stock</v>
          </cell>
          <cell r="K75" t="str">
            <v>Consumption (MWh)</v>
          </cell>
          <cell r="L75">
            <v>1840.4686066002805</v>
          </cell>
          <cell r="M75">
            <v>1873.4989778495669</v>
          </cell>
          <cell r="N75">
            <v>1907.1920216976423</v>
          </cell>
          <cell r="O75">
            <v>1941.56194814743</v>
          </cell>
          <cell r="P75">
            <v>1976.623282632949</v>
          </cell>
          <cell r="Q75">
            <v>2012.3908731386696</v>
          </cell>
          <cell r="R75">
            <v>2048.879897480801</v>
          </cell>
          <cell r="S75">
            <v>2086.1058707542029</v>
          </cell>
          <cell r="T75">
            <v>2124.084652948703</v>
          </cell>
          <cell r="U75">
            <v>2162.8324567386876</v>
          </cell>
          <cell r="V75">
            <v>2202.3658554499198</v>
          </cell>
          <cell r="W75">
            <v>2242.7017912076312</v>
          </cell>
          <cell r="X75">
            <v>2283.8575832700294</v>
          </cell>
          <cell r="Y75">
            <v>2325.8509365514437</v>
          </cell>
          <cell r="Z75">
            <v>2368.6999503394532</v>
          </cell>
          <cell r="AA75">
            <v>2412.4231272104116</v>
          </cell>
          <cell r="AB75">
            <v>2457.0393821479101</v>
          </cell>
          <cell r="AC75">
            <v>2502.5680518688064</v>
          </cell>
          <cell r="AD75">
            <v>2549.0289043615553</v>
          </cell>
          <cell r="AE75">
            <v>2596.4421486417004</v>
          </cell>
        </row>
        <row r="76">
          <cell r="G76" t="str">
            <v>RegionPaperStock</v>
          </cell>
          <cell r="H76" t="str">
            <v>Ind</v>
          </cell>
          <cell r="I76" t="str">
            <v>Paper</v>
          </cell>
          <cell r="J76" t="str">
            <v>Stock</v>
          </cell>
          <cell r="K76" t="str">
            <v>Consumption (MWh)</v>
          </cell>
          <cell r="L76">
            <v>3534.455980801014</v>
          </cell>
          <cell r="M76">
            <v>3609.0607251246697</v>
          </cell>
          <cell r="N76">
            <v>3685.2873551199091</v>
          </cell>
          <cell r="O76">
            <v>3763.1719559855069</v>
          </cell>
          <cell r="P76">
            <v>3842.7514323040018</v>
          </cell>
          <cell r="Q76">
            <v>3924.0635270143184</v>
          </cell>
          <cell r="R76">
            <v>4007.1468408323385</v>
          </cell>
          <cell r="S76">
            <v>4092.0408521302074</v>
          </cell>
          <cell r="T76">
            <v>4178.7859372854182</v>
          </cell>
          <cell r="U76">
            <v>4267.4233915110017</v>
          </cell>
          <cell r="V76">
            <v>4357.9954501784177</v>
          </cell>
          <cell r="W76">
            <v>4450.5453106450295</v>
          </cell>
          <cell r="X76">
            <v>4545.1171545983407</v>
          </cell>
          <cell r="Y76">
            <v>4641.756170929466</v>
          </cell>
          <cell r="Z76">
            <v>4740.5085791486254</v>
          </cell>
          <cell r="AA76">
            <v>4841.4216533557483</v>
          </cell>
          <cell r="AB76">
            <v>4944.5437467796155</v>
          </cell>
          <cell r="AC76">
            <v>5049.9243168992871</v>
          </cell>
          <cell r="AD76">
            <v>5157.6139511619058</v>
          </cell>
          <cell r="AE76">
            <v>5267.6643933113082</v>
          </cell>
        </row>
        <row r="77">
          <cell r="G77" t="str">
            <v>RegionFoundriesStock</v>
          </cell>
          <cell r="H77" t="str">
            <v>Ind</v>
          </cell>
          <cell r="I77" t="str">
            <v>Foundries</v>
          </cell>
          <cell r="J77" t="str">
            <v>Stock</v>
          </cell>
          <cell r="K77" t="str">
            <v>Consumption (MWh)</v>
          </cell>
          <cell r="L77">
            <v>919.01449596775626</v>
          </cell>
          <cell r="M77">
            <v>903.79676737453269</v>
          </cell>
          <cell r="N77">
            <v>888.86373699824867</v>
          </cell>
          <cell r="O77">
            <v>874.20939857684175</v>
          </cell>
          <cell r="P77">
            <v>859.82788649165502</v>
          </cell>
          <cell r="Q77">
            <v>845.71347215339779</v>
          </cell>
          <cell r="R77">
            <v>831.86056049053298</v>
          </cell>
          <cell r="S77">
            <v>818.26368653683164</v>
          </cell>
          <cell r="T77">
            <v>804.91751211495261</v>
          </cell>
          <cell r="U77">
            <v>791.81682261301614</v>
          </cell>
          <cell r="V77">
            <v>778.9565238512514</v>
          </cell>
          <cell r="W77">
            <v>766.33163903590253</v>
          </cell>
          <cell r="X77">
            <v>753.93730579767646</v>
          </cell>
          <cell r="Y77">
            <v>741.76877331211233</v>
          </cell>
          <cell r="Z77">
            <v>729.82139949934617</v>
          </cell>
          <cell r="AA77">
            <v>718.09064830083094</v>
          </cell>
          <cell r="AB77">
            <v>706.57208703065726</v>
          </cell>
          <cell r="AC77">
            <v>695.26138379920462</v>
          </cell>
          <cell r="AD77">
            <v>684.1543050069281</v>
          </cell>
          <cell r="AE77">
            <v>673.24671290616118</v>
          </cell>
        </row>
        <row r="78">
          <cell r="G78" t="str">
            <v>RegionFrozen FoodStock</v>
          </cell>
          <cell r="H78" t="str">
            <v>Ind</v>
          </cell>
          <cell r="I78" t="str">
            <v>Frozen Food</v>
          </cell>
          <cell r="J78" t="str">
            <v>Stock</v>
          </cell>
          <cell r="K78" t="str">
            <v>Consumption (MWh)</v>
          </cell>
          <cell r="L78">
            <v>1324.3206687825375</v>
          </cell>
          <cell r="M78">
            <v>1321.0591107197035</v>
          </cell>
          <cell r="N78">
            <v>1313.8715588171435</v>
          </cell>
          <cell r="O78">
            <v>1305.8660085520557</v>
          </cell>
          <cell r="P78">
            <v>1299.4527253901501</v>
          </cell>
          <cell r="Q78">
            <v>1293.8704220283462</v>
          </cell>
          <cell r="R78">
            <v>1288.7384147958671</v>
          </cell>
          <cell r="S78">
            <v>1283.1685849059777</v>
          </cell>
          <cell r="T78">
            <v>1278.1757704107879</v>
          </cell>
          <cell r="U78">
            <v>1273.2524730997047</v>
          </cell>
          <cell r="V78">
            <v>1268.7158191200151</v>
          </cell>
          <cell r="W78">
            <v>1264.8195202790864</v>
          </cell>
          <cell r="X78">
            <v>1261.3098548763107</v>
          </cell>
          <cell r="Y78">
            <v>1258.0599816596655</v>
          </cell>
          <cell r="Z78">
            <v>1255.450528359032</v>
          </cell>
          <cell r="AA78">
            <v>1251.7054749812521</v>
          </cell>
          <cell r="AB78">
            <v>1248.7912706454952</v>
          </cell>
          <cell r="AC78">
            <v>1246.3274234998678</v>
          </cell>
          <cell r="AD78">
            <v>1244.6946377737877</v>
          </cell>
          <cell r="AE78">
            <v>1243.7661870458371</v>
          </cell>
        </row>
        <row r="79">
          <cell r="G79" t="str">
            <v>RegionOther FoodStock</v>
          </cell>
          <cell r="H79" t="str">
            <v>Ind</v>
          </cell>
          <cell r="I79" t="str">
            <v>Other Food</v>
          </cell>
          <cell r="J79" t="str">
            <v>Stock</v>
          </cell>
          <cell r="K79" t="str">
            <v>Consumption (MWh)</v>
          </cell>
          <cell r="L79">
            <v>2411.1660539662394</v>
          </cell>
          <cell r="M79">
            <v>2450.4569412140777</v>
          </cell>
          <cell r="N79">
            <v>2488.4114649554663</v>
          </cell>
          <cell r="O79">
            <v>2523.6061920415254</v>
          </cell>
          <cell r="P79">
            <v>2562.1092719578933</v>
          </cell>
          <cell r="Q79">
            <v>2598.2919846277987</v>
          </cell>
          <cell r="R79">
            <v>2636.7412574019095</v>
          </cell>
          <cell r="S79">
            <v>2673.3916888556396</v>
          </cell>
          <cell r="T79">
            <v>2711.8297470558905</v>
          </cell>
          <cell r="U79">
            <v>2750.6750641158515</v>
          </cell>
          <cell r="V79">
            <v>2789.0285312434262</v>
          </cell>
          <cell r="W79">
            <v>2830.1577794767813</v>
          </cell>
          <cell r="X79">
            <v>2872.403704551703</v>
          </cell>
          <cell r="Y79">
            <v>2915.8704051275868</v>
          </cell>
          <cell r="Z79">
            <v>2960.101751006488</v>
          </cell>
          <cell r="AA79">
            <v>3003.4003881033614</v>
          </cell>
          <cell r="AB79">
            <v>3048.4360733455792</v>
          </cell>
          <cell r="AC79">
            <v>3093.8332116101201</v>
          </cell>
          <cell r="AD79">
            <v>3140.8207364366767</v>
          </cell>
          <cell r="AE79">
            <v>3189.4665409465333</v>
          </cell>
        </row>
        <row r="80">
          <cell r="G80" t="str">
            <v>RegionWood - LumberStock</v>
          </cell>
          <cell r="H80" t="str">
            <v>Ind</v>
          </cell>
          <cell r="I80" t="str">
            <v>Wood - Lumber</v>
          </cell>
          <cell r="J80" t="str">
            <v>Stock</v>
          </cell>
          <cell r="K80" t="str">
            <v>Consumption (MWh)</v>
          </cell>
          <cell r="L80">
            <v>896.96729322463875</v>
          </cell>
          <cell r="M80">
            <v>879.48359510176044</v>
          </cell>
          <cell r="N80">
            <v>862.36674638001614</v>
          </cell>
          <cell r="O80">
            <v>845.60857947833108</v>
          </cell>
          <cell r="P80">
            <v>829.20111686492294</v>
          </cell>
          <cell r="Q80">
            <v>813.13656649502366</v>
          </cell>
          <cell r="R80">
            <v>797.40731736048997</v>
          </cell>
          <cell r="S80">
            <v>782.00593514851505</v>
          </cell>
          <cell r="T80">
            <v>766.92515800673186</v>
          </cell>
          <cell r="U80">
            <v>752.15789241205903</v>
          </cell>
          <cell r="V80">
            <v>737.69720914071036</v>
          </cell>
          <cell r="W80">
            <v>723.53633933685592</v>
          </cell>
          <cell r="X80">
            <v>709.66867067748035</v>
          </cell>
          <cell r="Y80">
            <v>696.08774363104999</v>
          </cell>
          <cell r="Z80">
            <v>682.78724780765822</v>
          </cell>
          <cell r="AA80">
            <v>669.76101839837941</v>
          </cell>
          <cell r="AB80">
            <v>657.00303270161351</v>
          </cell>
          <cell r="AC80">
            <v>644.50740673426651</v>
          </cell>
          <cell r="AD80">
            <v>632.26839192565876</v>
          </cell>
          <cell r="AE80">
            <v>620.28037189211091</v>
          </cell>
        </row>
        <row r="81">
          <cell r="G81" t="str">
            <v>RegionWood - PanelStock</v>
          </cell>
          <cell r="H81" t="str">
            <v>Ind</v>
          </cell>
          <cell r="I81" t="str">
            <v>Wood - Panel</v>
          </cell>
          <cell r="J81" t="str">
            <v>Stock</v>
          </cell>
          <cell r="K81" t="str">
            <v>Consumption (MWh)</v>
          </cell>
          <cell r="L81">
            <v>1188.7654437610786</v>
          </cell>
          <cell r="M81">
            <v>1156.8804266382649</v>
          </cell>
          <cell r="N81">
            <v>1125.9526502419524</v>
          </cell>
          <cell r="O81">
            <v>1095.9488048785481</v>
          </cell>
          <cell r="P81">
            <v>1066.8369252348673</v>
          </cell>
          <cell r="Q81">
            <v>1038.5863295578097</v>
          </cell>
          <cell r="R81">
            <v>1011.1675617888843</v>
          </cell>
          <cell r="S81">
            <v>984.5523365043</v>
          </cell>
          <cell r="T81">
            <v>958.71348651903031</v>
          </cell>
          <cell r="U81">
            <v>933.62491302056549</v>
          </cell>
          <cell r="V81">
            <v>909.26153810496839</v>
          </cell>
          <cell r="W81">
            <v>885.59925959441807</v>
          </cell>
          <cell r="X81">
            <v>862.61490802163064</v>
          </cell>
          <cell r="Y81">
            <v>840.28620567243854</v>
          </cell>
          <cell r="Z81">
            <v>818.59172758340208</v>
          </cell>
          <cell r="AA81">
            <v>797.51086439660924</v>
          </cell>
          <cell r="AB81">
            <v>777.02378697884865</v>
          </cell>
          <cell r="AC81">
            <v>757.11141271709414</v>
          </cell>
          <cell r="AD81">
            <v>737.75537340675055</v>
          </cell>
          <cell r="AE81">
            <v>718.93798465338989</v>
          </cell>
        </row>
        <row r="82">
          <cell r="G82" t="str">
            <v>RegionWood - OtherStock</v>
          </cell>
          <cell r="H82" t="str">
            <v>Ind</v>
          </cell>
          <cell r="I82" t="str">
            <v>Wood - Other</v>
          </cell>
          <cell r="J82" t="str">
            <v>Stock</v>
          </cell>
          <cell r="K82" t="str">
            <v>Consumption (MWh)</v>
          </cell>
          <cell r="L82">
            <v>2190.3888717655045</v>
          </cell>
          <cell r="M82">
            <v>2148.1306604895863</v>
          </cell>
          <cell r="N82">
            <v>2106.7934261991795</v>
          </cell>
          <cell r="O82">
            <v>2066.3546549915977</v>
          </cell>
          <cell r="P82">
            <v>2026.7924531183542</v>
          </cell>
          <cell r="Q82">
            <v>1988.085527475364</v>
          </cell>
          <cell r="R82">
            <v>1950.2131667970759</v>
          </cell>
          <cell r="S82">
            <v>1913.1552235259451</v>
          </cell>
          <cell r="T82">
            <v>1876.8920963299061</v>
          </cell>
          <cell r="U82">
            <v>1841.4047132417386</v>
          </cell>
          <cell r="V82">
            <v>1806.6745153953393</v>
          </cell>
          <cell r="W82">
            <v>1772.6834413350252</v>
          </cell>
          <cell r="X82">
            <v>1739.4139118750359</v>
          </cell>
          <cell r="Y82">
            <v>1706.8488154873935</v>
          </cell>
          <cell r="Z82">
            <v>1674.9714941972354</v>
          </cell>
          <cell r="AA82">
            <v>1643.765729965641</v>
          </cell>
          <cell r="AB82">
            <v>1613.2157315408288</v>
          </cell>
          <cell r="AC82">
            <v>1583.3061217594463</v>
          </cell>
          <cell r="AD82">
            <v>1554.021925280435</v>
          </cell>
          <cell r="AE82">
            <v>1525.3485567347291</v>
          </cell>
        </row>
        <row r="83">
          <cell r="G83" t="str">
            <v>RegionSugarStock</v>
          </cell>
          <cell r="H83" t="str">
            <v>Ind</v>
          </cell>
          <cell r="I83" t="str">
            <v>Sugar</v>
          </cell>
          <cell r="J83" t="str">
            <v>Stock</v>
          </cell>
          <cell r="K83" t="str">
            <v>Consumption (MWh)</v>
          </cell>
          <cell r="L83">
            <v>418.21008276222733</v>
          </cell>
          <cell r="M83">
            <v>425.03709595246266</v>
          </cell>
          <cell r="N83">
            <v>432.03488996454973</v>
          </cell>
          <cell r="O83">
            <v>439.20849737015453</v>
          </cell>
          <cell r="P83">
            <v>446.56310939056141</v>
          </cell>
          <cell r="Q83">
            <v>454.10408109706395</v>
          </cell>
          <cell r="R83">
            <v>461.83693678637411</v>
          </cell>
          <cell r="S83">
            <v>469.76737553704612</v>
          </cell>
          <cell r="T83">
            <v>477.90127695312259</v>
          </cell>
          <cell r="U83">
            <v>486.24470710142145</v>
          </cell>
          <cell r="V83">
            <v>494.80392464911006</v>
          </cell>
          <cell r="W83">
            <v>503.58538720843927</v>
          </cell>
          <cell r="X83">
            <v>512.59575789575115</v>
          </cell>
          <cell r="Y83">
            <v>521.8419121121218</v>
          </cell>
          <cell r="Z83">
            <v>531.33094455325283</v>
          </cell>
          <cell r="AA83">
            <v>541.07017645649535</v>
          </cell>
          <cell r="AB83">
            <v>551.06716309315811</v>
          </cell>
          <cell r="AC83">
            <v>561.32970151454037</v>
          </cell>
          <cell r="AD83">
            <v>571.86583856041943</v>
          </cell>
          <cell r="AE83">
            <v>582.68387913902927</v>
          </cell>
        </row>
        <row r="84">
          <cell r="G84" t="str">
            <v>RegionHi Tech - Chip FabStock</v>
          </cell>
          <cell r="H84" t="str">
            <v>Ind</v>
          </cell>
          <cell r="I84" t="str">
            <v>Hi Tech - Chip Fab</v>
          </cell>
          <cell r="J84" t="str">
            <v>Stock</v>
          </cell>
          <cell r="K84" t="str">
            <v>Consumption (MWh)</v>
          </cell>
          <cell r="L84">
            <v>1006.0460601146721</v>
          </cell>
          <cell r="M84">
            <v>1000.3329509481151</v>
          </cell>
          <cell r="N84">
            <v>994.89158283732945</v>
          </cell>
          <cell r="O84">
            <v>989.7482068086025</v>
          </cell>
          <cell r="P84">
            <v>984.93353757072975</v>
          </cell>
          <cell r="Q84">
            <v>980.48348619000922</v>
          </cell>
          <cell r="R84">
            <v>976.44001337591533</v>
          </cell>
          <cell r="S84">
            <v>972.8521232290575</v>
          </cell>
          <cell r="T84">
            <v>969.77702057049214</v>
          </cell>
          <cell r="U84">
            <v>967.28145877672466</v>
          </cell>
          <cell r="V84">
            <v>965.44330947633159</v>
          </cell>
          <cell r="W84">
            <v>964.35339062514197</v>
          </cell>
          <cell r="X84">
            <v>964.11759548739883</v>
          </cell>
          <cell r="Y84">
            <v>964.85937205009338</v>
          </cell>
          <cell r="Z84">
            <v>966.72261054955777</v>
          </cell>
          <cell r="AA84">
            <v>969.87500628305759</v>
          </cell>
          <cell r="AB84">
            <v>974.5119759343653</v>
          </cell>
          <cell r="AC84">
            <v>980.86121851835412</v>
          </cell>
          <cell r="AD84">
            <v>989.1880270450107</v>
          </cell>
          <cell r="AE84">
            <v>999.80147446679428</v>
          </cell>
        </row>
        <row r="85">
          <cell r="G85" t="str">
            <v>RegionHi Tech - SiliconStock</v>
          </cell>
          <cell r="H85" t="str">
            <v>Ind</v>
          </cell>
          <cell r="I85" t="str">
            <v>Hi Tech - Silicon</v>
          </cell>
          <cell r="J85" t="str">
            <v>Stock</v>
          </cell>
          <cell r="K85" t="str">
            <v>Consumption (MWh)</v>
          </cell>
          <cell r="L85">
            <v>284.34499034738553</v>
          </cell>
          <cell r="M85">
            <v>287.29976313860476</v>
          </cell>
          <cell r="N85">
            <v>290.29160813525334</v>
          </cell>
          <cell r="O85">
            <v>293.32107827772393</v>
          </cell>
          <cell r="P85">
            <v>296.38873581768416</v>
          </cell>
          <cell r="Q85">
            <v>299.4951524900074</v>
          </cell>
          <cell r="R85">
            <v>302.6409096802866</v>
          </cell>
          <cell r="S85">
            <v>305.82659860171441</v>
          </cell>
          <cell r="T85">
            <v>309.05282047256748</v>
          </cell>
          <cell r="U85">
            <v>312.32018669687864</v>
          </cell>
          <cell r="V85">
            <v>315.62931904723939</v>
          </cell>
          <cell r="W85">
            <v>318.98084985679924</v>
          </cell>
          <cell r="X85">
            <v>322.37542220680399</v>
          </cell>
          <cell r="Y85">
            <v>325.81369012346352</v>
          </cell>
          <cell r="Z85">
            <v>329.29631877679583</v>
          </cell>
          <cell r="AA85">
            <v>332.82398468207651</v>
          </cell>
          <cell r="AB85">
            <v>336.39737590718551</v>
          </cell>
          <cell r="AC85">
            <v>340.01719228172311</v>
          </cell>
          <cell r="AD85">
            <v>343.68414561160887</v>
          </cell>
          <cell r="AE85">
            <v>347.39895989699852</v>
          </cell>
        </row>
        <row r="86">
          <cell r="G86" t="str">
            <v>RegionMetal FabStock</v>
          </cell>
          <cell r="H86" t="str">
            <v>Ind</v>
          </cell>
          <cell r="I86" t="str">
            <v>Metal Fab</v>
          </cell>
          <cell r="J86" t="str">
            <v>Stock</v>
          </cell>
          <cell r="K86" t="str">
            <v>Consumption (MWh)</v>
          </cell>
          <cell r="L86">
            <v>1217.7065320192728</v>
          </cell>
          <cell r="M86">
            <v>1179.4160318853844</v>
          </cell>
          <cell r="N86">
            <v>1142.3770893386957</v>
          </cell>
          <cell r="O86">
            <v>1106.5472689403477</v>
          </cell>
          <cell r="P86">
            <v>1071.8856224795945</v>
          </cell>
          <cell r="Q86">
            <v>1038.35263533641</v>
          </cell>
          <cell r="R86">
            <v>1005.9101748255557</v>
          </cell>
          <cell r="S86">
            <v>974.52144044746103</v>
          </cell>
          <cell r="T86">
            <v>944.15091597410878</v>
          </cell>
          <cell r="U86">
            <v>914.76432330088289</v>
          </cell>
          <cell r="V86">
            <v>886.32857799796386</v>
          </cell>
          <cell r="W86">
            <v>858.81174649740069</v>
          </cell>
          <cell r="X86">
            <v>832.18300485443342</v>
          </cell>
          <cell r="Y86">
            <v>806.4125990239736</v>
          </cell>
          <cell r="Z86">
            <v>781.47180659541982</v>
          </cell>
          <cell r="AA86">
            <v>757.33289993114045</v>
          </cell>
          <cell r="AB86">
            <v>733.96911065604934</v>
          </cell>
          <cell r="AC86">
            <v>711.35459544769526</v>
          </cell>
          <cell r="AD86">
            <v>689.46440307822058</v>
          </cell>
          <cell r="AE86">
            <v>668.27444266138707</v>
          </cell>
        </row>
        <row r="87">
          <cell r="G87" t="str">
            <v>RegionTransportation, EquipStock</v>
          </cell>
          <cell r="H87" t="str">
            <v>Ind</v>
          </cell>
          <cell r="I87" t="str">
            <v>Transportation, Equip</v>
          </cell>
          <cell r="J87" t="str">
            <v>Stock</v>
          </cell>
          <cell r="K87" t="str">
            <v>Consumption (MWh)</v>
          </cell>
          <cell r="L87">
            <v>1076.6667628215623</v>
          </cell>
          <cell r="M87">
            <v>1098.0350726149293</v>
          </cell>
          <cell r="N87">
            <v>1121.3672719254876</v>
          </cell>
          <cell r="O87">
            <v>1146.153563831145</v>
          </cell>
          <cell r="P87">
            <v>1172.150501733289</v>
          </cell>
          <cell r="Q87">
            <v>1199.2483594108337</v>
          </cell>
          <cell r="R87">
            <v>1227.404767400378</v>
          </cell>
          <cell r="S87">
            <v>1256.6115123270588</v>
          </cell>
          <cell r="T87">
            <v>1286.8779328266905</v>
          </cell>
          <cell r="U87">
            <v>1318.2226215417572</v>
          </cell>
          <cell r="V87">
            <v>1350.6692842652571</v>
          </cell>
          <cell r="W87">
            <v>1384.244679939135</v>
          </cell>
          <cell r="X87">
            <v>1418.977602449992</v>
          </cell>
          <cell r="Y87">
            <v>1454.8983842430932</v>
          </cell>
          <cell r="Z87">
            <v>1492.0386615455068</v>
          </cell>
          <cell r="AA87">
            <v>1530.431270989727</v>
          </cell>
          <cell r="AB87">
            <v>1570.1102124874969</v>
          </cell>
          <cell r="AC87">
            <v>1611.1106457620235</v>
          </cell>
          <cell r="AD87">
            <v>1653.4689042409216</v>
          </cell>
          <cell r="AE87">
            <v>1697.2225181669867</v>
          </cell>
        </row>
        <row r="88">
          <cell r="G88" t="str">
            <v>RegionRefineryStock</v>
          </cell>
          <cell r="H88" t="str">
            <v>Ind</v>
          </cell>
          <cell r="I88" t="str">
            <v>Refinery</v>
          </cell>
          <cell r="J88" t="str">
            <v>Stock</v>
          </cell>
          <cell r="K88" t="str">
            <v>Consumption (MWh)</v>
          </cell>
          <cell r="L88">
            <v>765.22818377294288</v>
          </cell>
          <cell r="M88">
            <v>781.3947611399982</v>
          </cell>
          <cell r="N88">
            <v>797.92353135944916</v>
          </cell>
          <cell r="O88">
            <v>814.8228635626707</v>
          </cell>
          <cell r="P88">
            <v>832.10132328695011</v>
          </cell>
          <cell r="Q88">
            <v>849.76767712050173</v>
          </cell>
          <cell r="R88">
            <v>867.83089745777204</v>
          </cell>
          <cell r="S88">
            <v>886.30016736765776</v>
          </cell>
          <cell r="T88">
            <v>905.18488557732178</v>
          </cell>
          <cell r="U88">
            <v>924.49467157436095</v>
          </cell>
          <cell r="V88">
            <v>944.23937083013925</v>
          </cell>
          <cell r="W88">
            <v>964.4290601471705</v>
          </cell>
          <cell r="X88">
            <v>985.07405313350262</v>
          </cell>
          <cell r="Y88">
            <v>1006.1849058071258</v>
          </cell>
          <cell r="Z88">
            <v>1027.7724223334981</v>
          </cell>
          <cell r="AA88">
            <v>1049.8476608993565</v>
          </cell>
          <cell r="AB88">
            <v>1072.421939726059</v>
          </cell>
          <cell r="AC88">
            <v>1095.5068432257744</v>
          </cell>
          <cell r="AD88">
            <v>1119.1142283039237</v>
          </cell>
          <cell r="AE88">
            <v>1143.2562308113509</v>
          </cell>
        </row>
        <row r="89">
          <cell r="G89" t="str">
            <v>RegionCold StorageStock</v>
          </cell>
          <cell r="H89" t="str">
            <v>Ind</v>
          </cell>
          <cell r="I89" t="str">
            <v>Cold Storage</v>
          </cell>
          <cell r="J89" t="str">
            <v>Stock</v>
          </cell>
          <cell r="K89" t="str">
            <v>Consumption (MWh)</v>
          </cell>
          <cell r="L89">
            <v>760.26684943858231</v>
          </cell>
          <cell r="M89">
            <v>776.05620214175406</v>
          </cell>
          <cell r="N89">
            <v>792.19621159046847</v>
          </cell>
          <cell r="O89">
            <v>808.69515588075546</v>
          </cell>
          <cell r="P89">
            <v>825.56151893558535</v>
          </cell>
          <cell r="Q89">
            <v>842.80399583575695</v>
          </cell>
          <cell r="R89">
            <v>860.43149829306708</v>
          </cell>
          <cell r="S89">
            <v>878.45316026963599</v>
          </cell>
          <cell r="T89">
            <v>896.87834374738043</v>
          </cell>
          <cell r="U89">
            <v>915.71664465172375</v>
          </cell>
          <cell r="V89">
            <v>934.97789893375375</v>
          </cell>
          <cell r="W89">
            <v>954.6721888151551</v>
          </cell>
          <cell r="X89">
            <v>974.80984920035939</v>
          </cell>
          <cell r="Y89">
            <v>995.40147426047997</v>
          </cell>
          <cell r="Z89">
            <v>1016.4579241937281</v>
          </cell>
          <cell r="AA89">
            <v>1037.9903321671334</v>
          </cell>
          <cell r="AB89">
            <v>1060.0101114445256</v>
          </cell>
          <cell r="AC89">
            <v>1082.5289627058755</v>
          </cell>
          <cell r="AD89">
            <v>1105.5588815632291</v>
          </cell>
          <cell r="AE89">
            <v>1129.1121662786165</v>
          </cell>
        </row>
        <row r="90">
          <cell r="G90" t="str">
            <v>RegionFruit StorageStock</v>
          </cell>
          <cell r="H90" t="str">
            <v>Ind</v>
          </cell>
          <cell r="I90" t="str">
            <v>Fruit Storage</v>
          </cell>
          <cell r="J90" t="str">
            <v>Stock</v>
          </cell>
          <cell r="K90" t="str">
            <v>Consumption (MWh)</v>
          </cell>
          <cell r="L90">
            <v>1661.0268711577528</v>
          </cell>
          <cell r="M90">
            <v>1721.9365513000373</v>
          </cell>
          <cell r="N90">
            <v>1785.3002617974537</v>
          </cell>
          <cell r="O90">
            <v>1851.2328648546179</v>
          </cell>
          <cell r="P90">
            <v>1919.8556581123303</v>
          </cell>
          <cell r="Q90">
            <v>1991.2967956982475</v>
          </cell>
          <cell r="R90">
            <v>2065.6917397134598</v>
          </cell>
          <cell r="S90">
            <v>2143.1837444731686</v>
          </cell>
          <cell r="T90">
            <v>2223.9243760005988</v>
          </cell>
          <cell r="U90">
            <v>2308.0740694684932</v>
          </cell>
          <cell r="V90">
            <v>2395.8027274931774</v>
          </cell>
          <cell r="W90">
            <v>2487.290362413426</v>
          </cell>
          <cell r="X90">
            <v>2582.7277859315755</v>
          </cell>
          <cell r="Y90">
            <v>2682.3173497589064</v>
          </cell>
          <cell r="Z90">
            <v>2786.2737411928069</v>
          </cell>
          <cell r="AA90">
            <v>2894.8248378612784</v>
          </cell>
          <cell r="AB90">
            <v>3008.21262620276</v>
          </cell>
          <cell r="AC90">
            <v>3126.6941886079612</v>
          </cell>
          <cell r="AD90">
            <v>3250.5427645374466</v>
          </cell>
          <cell r="AE90">
            <v>3380.0488913464646</v>
          </cell>
        </row>
        <row r="91">
          <cell r="G91" t="str">
            <v>RegionChemicalStock</v>
          </cell>
          <cell r="H91" t="str">
            <v>Ind</v>
          </cell>
          <cell r="I91" t="str">
            <v>Chemical</v>
          </cell>
          <cell r="J91" t="str">
            <v>Stock</v>
          </cell>
          <cell r="K91" t="str">
            <v>Consumption (MWh)</v>
          </cell>
          <cell r="L91">
            <v>2313.5691860381849</v>
          </cell>
          <cell r="M91">
            <v>2381.2548571292859</v>
          </cell>
          <cell r="N91">
            <v>2450.6208230832663</v>
          </cell>
          <cell r="O91">
            <v>2522.9211058695414</v>
          </cell>
          <cell r="P91">
            <v>2599.2435735916865</v>
          </cell>
          <cell r="Q91">
            <v>2679.5483548584343</v>
          </cell>
          <cell r="R91">
            <v>2765.6163507857527</v>
          </cell>
          <cell r="S91">
            <v>2857.2605009938256</v>
          </cell>
          <cell r="T91">
            <v>2954.0111713352512</v>
          </cell>
          <cell r="U91">
            <v>3057.0422254285559</v>
          </cell>
          <cell r="V91">
            <v>3167.1269688611228</v>
          </cell>
          <cell r="W91">
            <v>3282.6543220971407</v>
          </cell>
          <cell r="X91">
            <v>3404.3222220260527</v>
          </cell>
          <cell r="Y91">
            <v>3535.0789014552142</v>
          </cell>
          <cell r="Z91">
            <v>3673.2667986299771</v>
          </cell>
          <cell r="AA91">
            <v>3819.8427148505148</v>
          </cell>
          <cell r="AB91">
            <v>3974.4694892549323</v>
          </cell>
          <cell r="AC91">
            <v>4137.3826123403705</v>
          </cell>
          <cell r="AD91">
            <v>4311.3171070297012</v>
          </cell>
          <cell r="AE91">
            <v>4496.5769164393305</v>
          </cell>
        </row>
        <row r="92">
          <cell r="G92" t="str">
            <v>RegionMisc ManfStock</v>
          </cell>
          <cell r="H92" t="str">
            <v>Ind</v>
          </cell>
          <cell r="I92" t="str">
            <v>Misc Manf</v>
          </cell>
          <cell r="J92" t="str">
            <v>Stock</v>
          </cell>
          <cell r="K92" t="str">
            <v>Consumption (MWh)</v>
          </cell>
          <cell r="L92">
            <v>4029.7558279101399</v>
          </cell>
          <cell r="M92">
            <v>4061.1910818360939</v>
          </cell>
          <cell r="N92">
            <v>4058.4654273795722</v>
          </cell>
          <cell r="O92">
            <v>4113.7583987330581</v>
          </cell>
          <cell r="P92">
            <v>4130.3622345522963</v>
          </cell>
          <cell r="Q92">
            <v>4198.8642466957572</v>
          </cell>
          <cell r="R92">
            <v>4288.306491397725</v>
          </cell>
          <cell r="S92">
            <v>4367.7996888494363</v>
          </cell>
          <cell r="T92">
            <v>4426.1853462245726</v>
          </cell>
          <cell r="U92">
            <v>4505.1090976811183</v>
          </cell>
          <cell r="V92">
            <v>4555.4729287637538</v>
          </cell>
          <cell r="W92">
            <v>4601.8853096609728</v>
          </cell>
          <cell r="X92">
            <v>4622.5247614175132</v>
          </cell>
          <cell r="Y92">
            <v>4646.0108756316795</v>
          </cell>
          <cell r="Z92">
            <v>4677.8520706630579</v>
          </cell>
          <cell r="AA92">
            <v>4700.3098199950737</v>
          </cell>
          <cell r="AB92">
            <v>4713.6660942004319</v>
          </cell>
          <cell r="AC92">
            <v>4708.4749062275614</v>
          </cell>
          <cell r="AD92">
            <v>4718.6237419429335</v>
          </cell>
          <cell r="AE92">
            <v>4717.7861333754263</v>
          </cell>
        </row>
        <row r="93">
          <cell r="G93" t="str">
            <v>RegionEVStock</v>
          </cell>
          <cell r="H93" t="str">
            <v>EV</v>
          </cell>
          <cell r="I93" t="str">
            <v>EV</v>
          </cell>
          <cell r="J93" t="str">
            <v>Stock</v>
          </cell>
          <cell r="K93" t="str">
            <v>1000 Cars</v>
          </cell>
          <cell r="L93">
            <v>60.183986956923889</v>
          </cell>
          <cell r="M93">
            <v>91.985039267783762</v>
          </cell>
          <cell r="N93">
            <v>131.71899349682545</v>
          </cell>
          <cell r="O93">
            <v>179.31931215654896</v>
          </cell>
          <cell r="P93">
            <v>234.46894197990883</v>
          </cell>
          <cell r="Q93">
            <v>296.9378027583823</v>
          </cell>
          <cell r="R93">
            <v>366.00059330503768</v>
          </cell>
          <cell r="S93">
            <v>441.25939468635204</v>
          </cell>
          <cell r="T93">
            <v>522.62506581198477</v>
          </cell>
          <cell r="U93">
            <v>610.52396116716261</v>
          </cell>
          <cell r="V93">
            <v>705.01906985870437</v>
          </cell>
          <cell r="W93">
            <v>801.72374571842784</v>
          </cell>
          <cell r="X93">
            <v>899.84995621451503</v>
          </cell>
          <cell r="Y93">
            <v>998.49290967026104</v>
          </cell>
          <cell r="Z93">
            <v>1096.4275699987345</v>
          </cell>
          <cell r="AA93">
            <v>1187.7661760902763</v>
          </cell>
          <cell r="AB93">
            <v>1272.9815546454543</v>
          </cell>
          <cell r="AC93">
            <v>1351.8588013409089</v>
          </cell>
          <cell r="AD93">
            <v>1433.0587465545455</v>
          </cell>
          <cell r="AE93">
            <v>1500.0488473772725</v>
          </cell>
        </row>
        <row r="94">
          <cell r="G94" t="str">
            <v>RegionPopStock</v>
          </cell>
          <cell r="H94" t="str">
            <v>Pop</v>
          </cell>
          <cell r="I94" t="str">
            <v>Pop</v>
          </cell>
          <cell r="J94" t="str">
            <v>Stock</v>
          </cell>
          <cell r="K94" t="str">
            <v># of people</v>
          </cell>
          <cell r="L94">
            <v>13520.68111</v>
          </cell>
          <cell r="M94">
            <v>13661.840299999998</v>
          </cell>
          <cell r="N94">
            <v>13803.691440000001</v>
          </cell>
          <cell r="O94">
            <v>13944.276469999999</v>
          </cell>
          <cell r="P94">
            <v>14082.801340000002</v>
          </cell>
          <cell r="Q94">
            <v>14218.715590000002</v>
          </cell>
          <cell r="R94">
            <v>14351.918940000001</v>
          </cell>
          <cell r="S94">
            <v>14482.437540000003</v>
          </cell>
          <cell r="T94">
            <v>14610.4211</v>
          </cell>
          <cell r="U94">
            <v>14736.24631</v>
          </cell>
          <cell r="V94">
            <v>14860.320880000001</v>
          </cell>
          <cell r="W94">
            <v>14983.078860000001</v>
          </cell>
          <cell r="X94">
            <v>15104.70127</v>
          </cell>
          <cell r="Y94">
            <v>15225.195700000002</v>
          </cell>
          <cell r="Z94">
            <v>15344.62486</v>
          </cell>
          <cell r="AA94">
            <v>15463.089019999998</v>
          </cell>
          <cell r="AB94">
            <v>15580.68845</v>
          </cell>
          <cell r="AC94">
            <v>15697.50913</v>
          </cell>
          <cell r="AD94">
            <v>15813.626329999999</v>
          </cell>
          <cell r="AE94">
            <v>15929.254489999999</v>
          </cell>
        </row>
        <row r="95">
          <cell r="G95" t="str">
            <v>RegionDataCenterStock</v>
          </cell>
          <cell r="H95" t="str">
            <v>DataCenter</v>
          </cell>
          <cell r="I95" t="str">
            <v>DataCenter</v>
          </cell>
          <cell r="J95" t="str">
            <v>Stock</v>
          </cell>
          <cell r="K95" t="str">
            <v>Consumption (aMW)</v>
          </cell>
          <cell r="L95">
            <v>381.60143269415096</v>
          </cell>
          <cell r="M95">
            <v>404.69885906229592</v>
          </cell>
          <cell r="N95">
            <v>421.46039895133885</v>
          </cell>
          <cell r="O95">
            <v>419.64642143844253</v>
          </cell>
          <cell r="P95">
            <v>423.66562864853898</v>
          </cell>
          <cell r="Q95">
            <v>432.76092390952061</v>
          </cell>
          <cell r="R95">
            <v>446.31531189522576</v>
          </cell>
          <cell r="S95">
            <v>450.98222620533323</v>
          </cell>
          <cell r="T95">
            <v>459.05126073815245</v>
          </cell>
          <cell r="U95">
            <v>470.19601765719887</v>
          </cell>
          <cell r="V95">
            <v>484.16208251533135</v>
          </cell>
          <cell r="W95">
            <v>494.21069266812788</v>
          </cell>
          <cell r="X95">
            <v>506.64189476780371</v>
          </cell>
          <cell r="Y95">
            <v>521.35392484293436</v>
          </cell>
          <cell r="Z95">
            <v>538.28523642117</v>
          </cell>
          <cell r="AA95">
            <v>554.01935267425768</v>
          </cell>
          <cell r="AB95">
            <v>571.88182312772415</v>
          </cell>
          <cell r="AC95">
            <v>591.90212163156946</v>
          </cell>
          <cell r="AD95">
            <v>614.13634434495953</v>
          </cell>
          <cell r="AE95">
            <v>636.87438282107769</v>
          </cell>
        </row>
        <row r="96">
          <cell r="G96" t="str">
            <v>RegionTotalLoadStock</v>
          </cell>
          <cell r="H96" t="str">
            <v>DEI</v>
          </cell>
          <cell r="I96" t="str">
            <v>TotalLoad</v>
          </cell>
          <cell r="J96" t="str">
            <v>Stock</v>
          </cell>
          <cell r="K96" t="str">
            <v>Consumption (aMW)</v>
          </cell>
          <cell r="L96">
            <v>21071.66</v>
          </cell>
          <cell r="M96">
            <v>21195.54</v>
          </cell>
          <cell r="N96">
            <v>21410</v>
          </cell>
          <cell r="O96">
            <v>21551.43</v>
          </cell>
          <cell r="P96">
            <v>21679.64</v>
          </cell>
          <cell r="Q96">
            <v>21827.78</v>
          </cell>
          <cell r="R96">
            <v>21990.98</v>
          </cell>
          <cell r="S96">
            <v>22168.240000000002</v>
          </cell>
          <cell r="T96">
            <v>22361.75</v>
          </cell>
          <cell r="U96">
            <v>22575.51</v>
          </cell>
          <cell r="V96">
            <v>22799.94</v>
          </cell>
          <cell r="W96">
            <v>23044.44</v>
          </cell>
          <cell r="X96">
            <v>23305.64</v>
          </cell>
          <cell r="Y96">
            <v>23567.14</v>
          </cell>
          <cell r="Z96">
            <v>23843.91</v>
          </cell>
          <cell r="AA96">
            <v>24084.7</v>
          </cell>
          <cell r="AB96">
            <v>24359.31</v>
          </cell>
          <cell r="AC96">
            <v>24636.46</v>
          </cell>
          <cell r="AD96">
            <v>24918.69</v>
          </cell>
          <cell r="AE96">
            <v>25207.16</v>
          </cell>
        </row>
        <row r="97">
          <cell r="G97"/>
          <cell r="H97"/>
          <cell r="I97"/>
          <cell r="J97"/>
          <cell r="K97"/>
          <cell r="L97"/>
          <cell r="M97"/>
          <cell r="N97"/>
          <cell r="O97"/>
          <cell r="P97"/>
          <cell r="Q97"/>
          <cell r="R97"/>
          <cell r="S97"/>
          <cell r="T97"/>
          <cell r="U97"/>
          <cell r="V97"/>
          <cell r="W97"/>
          <cell r="X97"/>
          <cell r="Y97"/>
          <cell r="Z97"/>
          <cell r="AA97"/>
          <cell r="AB97"/>
          <cell r="AC97"/>
          <cell r="AD97"/>
          <cell r="AE97"/>
        </row>
        <row r="98">
          <cell r="G98"/>
          <cell r="H98"/>
          <cell r="I98"/>
          <cell r="J98"/>
          <cell r="K98"/>
          <cell r="L98"/>
          <cell r="M98"/>
          <cell r="N98"/>
          <cell r="O98"/>
          <cell r="P98"/>
          <cell r="Q98"/>
          <cell r="R98"/>
          <cell r="S98"/>
          <cell r="T98"/>
          <cell r="U98"/>
          <cell r="V98"/>
          <cell r="W98"/>
          <cell r="X98"/>
          <cell r="Y98"/>
          <cell r="Z98"/>
          <cell r="AA98"/>
          <cell r="AB98"/>
          <cell r="AC98"/>
          <cell r="AD98"/>
          <cell r="AE98"/>
        </row>
        <row r="99">
          <cell r="G99"/>
          <cell r="H99"/>
          <cell r="I99"/>
          <cell r="J99"/>
          <cell r="K99"/>
          <cell r="L99"/>
          <cell r="M99"/>
          <cell r="N99"/>
          <cell r="O99"/>
          <cell r="P99"/>
          <cell r="Q99"/>
          <cell r="R99"/>
          <cell r="S99"/>
          <cell r="T99"/>
          <cell r="U99"/>
          <cell r="V99"/>
          <cell r="W99"/>
          <cell r="X99"/>
          <cell r="Y99"/>
          <cell r="Z99"/>
          <cell r="AA99"/>
          <cell r="AB99"/>
          <cell r="AC99"/>
          <cell r="AD99"/>
          <cell r="AE99"/>
        </row>
        <row r="100">
          <cell r="G100"/>
          <cell r="H100"/>
          <cell r="I100"/>
          <cell r="J100"/>
          <cell r="K100"/>
          <cell r="L100"/>
          <cell r="M100"/>
          <cell r="N100"/>
          <cell r="O100"/>
          <cell r="P100"/>
          <cell r="Q100"/>
          <cell r="R100"/>
          <cell r="S100"/>
          <cell r="T100"/>
          <cell r="U100"/>
          <cell r="V100"/>
          <cell r="W100"/>
          <cell r="X100"/>
          <cell r="Y100"/>
          <cell r="Z100"/>
          <cell r="AA100"/>
          <cell r="AB100"/>
          <cell r="AC100"/>
          <cell r="AD100"/>
          <cell r="AE100"/>
        </row>
        <row r="101">
          <cell r="G101"/>
          <cell r="H101"/>
          <cell r="I101"/>
          <cell r="J101"/>
          <cell r="K101"/>
          <cell r="L101"/>
          <cell r="M101"/>
          <cell r="N101"/>
          <cell r="O101"/>
          <cell r="P101"/>
          <cell r="Q101"/>
          <cell r="R101"/>
          <cell r="S101"/>
          <cell r="T101"/>
          <cell r="U101"/>
          <cell r="V101"/>
          <cell r="W101"/>
          <cell r="X101"/>
          <cell r="Y101"/>
          <cell r="Z101"/>
          <cell r="AA101"/>
          <cell r="AB101"/>
          <cell r="AC101"/>
          <cell r="AD101"/>
          <cell r="AE101"/>
        </row>
        <row r="102">
          <cell r="G102"/>
          <cell r="H102"/>
          <cell r="I102"/>
          <cell r="J102"/>
          <cell r="K102"/>
          <cell r="L102"/>
          <cell r="M102"/>
          <cell r="N102"/>
          <cell r="O102"/>
          <cell r="P102"/>
          <cell r="Q102"/>
          <cell r="R102"/>
          <cell r="S102"/>
          <cell r="T102"/>
          <cell r="U102"/>
          <cell r="V102"/>
          <cell r="W102"/>
          <cell r="X102"/>
          <cell r="Y102"/>
          <cell r="Z102"/>
          <cell r="AA102"/>
          <cell r="AB102"/>
          <cell r="AC102"/>
          <cell r="AD102"/>
          <cell r="AE102"/>
        </row>
        <row r="103">
          <cell r="G103"/>
          <cell r="H103"/>
          <cell r="I103"/>
          <cell r="J103"/>
          <cell r="K103"/>
          <cell r="L103"/>
          <cell r="M103"/>
          <cell r="N103"/>
          <cell r="O103"/>
          <cell r="P103"/>
          <cell r="Q103"/>
          <cell r="R103"/>
          <cell r="S103"/>
          <cell r="T103"/>
          <cell r="U103"/>
          <cell r="V103"/>
          <cell r="W103"/>
          <cell r="X103"/>
          <cell r="Y103"/>
          <cell r="Z103"/>
          <cell r="AA103"/>
          <cell r="AB103"/>
          <cell r="AC103"/>
          <cell r="AD103"/>
          <cell r="AE103"/>
        </row>
        <row r="104">
          <cell r="G104"/>
          <cell r="H104"/>
          <cell r="I104"/>
          <cell r="J104"/>
          <cell r="K104"/>
          <cell r="L104"/>
          <cell r="M104"/>
          <cell r="N104"/>
          <cell r="O104"/>
          <cell r="P104"/>
          <cell r="Q104"/>
          <cell r="R104"/>
          <cell r="S104"/>
          <cell r="T104"/>
          <cell r="U104"/>
          <cell r="V104"/>
          <cell r="W104"/>
          <cell r="X104"/>
          <cell r="Y104"/>
          <cell r="Z104"/>
          <cell r="AA104"/>
          <cell r="AB104"/>
          <cell r="AC104"/>
          <cell r="AD104"/>
          <cell r="AE104"/>
        </row>
        <row r="105">
          <cell r="G105"/>
          <cell r="H105"/>
          <cell r="I105"/>
          <cell r="J105"/>
          <cell r="K105"/>
          <cell r="L105"/>
          <cell r="M105"/>
          <cell r="N105"/>
          <cell r="O105"/>
          <cell r="P105"/>
          <cell r="Q105"/>
          <cell r="R105"/>
          <cell r="S105"/>
          <cell r="T105"/>
          <cell r="U105"/>
          <cell r="V105"/>
          <cell r="W105"/>
          <cell r="X105"/>
          <cell r="Y105"/>
          <cell r="Z105"/>
          <cell r="AA105"/>
          <cell r="AB105"/>
          <cell r="AC105"/>
          <cell r="AD105"/>
          <cell r="AE105"/>
        </row>
        <row r="106">
          <cell r="G106"/>
          <cell r="H106"/>
          <cell r="I106"/>
          <cell r="J106"/>
          <cell r="K106"/>
          <cell r="L106"/>
          <cell r="M106"/>
          <cell r="N106"/>
          <cell r="O106"/>
          <cell r="P106"/>
          <cell r="Q106"/>
          <cell r="R106"/>
          <cell r="S106"/>
          <cell r="T106"/>
          <cell r="U106"/>
          <cell r="V106"/>
          <cell r="W106"/>
          <cell r="X106"/>
          <cell r="Y106"/>
          <cell r="Z106"/>
          <cell r="AA106"/>
          <cell r="AB106"/>
          <cell r="AC106"/>
          <cell r="AD106"/>
          <cell r="AE106"/>
        </row>
        <row r="107">
          <cell r="G107"/>
          <cell r="H107"/>
          <cell r="I107"/>
          <cell r="J107"/>
          <cell r="K107"/>
          <cell r="L107"/>
          <cell r="M107"/>
          <cell r="N107"/>
          <cell r="O107"/>
          <cell r="P107"/>
          <cell r="Q107"/>
          <cell r="R107"/>
          <cell r="S107"/>
          <cell r="T107"/>
          <cell r="U107"/>
          <cell r="V107"/>
          <cell r="W107"/>
          <cell r="X107"/>
          <cell r="Y107"/>
          <cell r="Z107"/>
          <cell r="AA107"/>
          <cell r="AB107"/>
          <cell r="AC107"/>
          <cell r="AD107"/>
          <cell r="AE107"/>
        </row>
        <row r="108">
          <cell r="G108"/>
          <cell r="H108"/>
          <cell r="I108"/>
          <cell r="J108"/>
          <cell r="K108"/>
          <cell r="L108"/>
          <cell r="M108"/>
          <cell r="N108"/>
          <cell r="O108"/>
          <cell r="P108"/>
          <cell r="Q108"/>
          <cell r="R108"/>
          <cell r="S108"/>
          <cell r="T108"/>
          <cell r="U108"/>
          <cell r="V108"/>
          <cell r="W108"/>
          <cell r="X108"/>
          <cell r="Y108"/>
          <cell r="Z108"/>
          <cell r="AA108"/>
          <cell r="AB108"/>
          <cell r="AC108"/>
          <cell r="AD108"/>
          <cell r="AE108"/>
        </row>
        <row r="109">
          <cell r="G109"/>
          <cell r="H109"/>
          <cell r="I109"/>
          <cell r="J109"/>
          <cell r="K109"/>
          <cell r="L109"/>
          <cell r="M109"/>
          <cell r="N109"/>
          <cell r="O109"/>
          <cell r="P109"/>
          <cell r="Q109"/>
          <cell r="R109"/>
          <cell r="S109"/>
          <cell r="T109"/>
          <cell r="U109"/>
          <cell r="V109"/>
          <cell r="W109"/>
          <cell r="X109"/>
          <cell r="Y109"/>
          <cell r="Z109"/>
          <cell r="AA109"/>
          <cell r="AB109"/>
          <cell r="AC109"/>
          <cell r="AD109"/>
          <cell r="AE109"/>
        </row>
        <row r="110">
          <cell r="G110"/>
          <cell r="H110"/>
          <cell r="I110"/>
          <cell r="J110"/>
          <cell r="K110"/>
          <cell r="L110"/>
          <cell r="M110"/>
          <cell r="N110"/>
          <cell r="O110"/>
          <cell r="P110"/>
          <cell r="Q110"/>
          <cell r="R110"/>
          <cell r="S110"/>
          <cell r="T110"/>
          <cell r="U110"/>
          <cell r="V110"/>
          <cell r="W110"/>
          <cell r="X110"/>
          <cell r="Y110"/>
          <cell r="Z110"/>
          <cell r="AA110"/>
          <cell r="AB110"/>
          <cell r="AC110"/>
          <cell r="AD110"/>
          <cell r="AE110"/>
        </row>
        <row r="111">
          <cell r="G111"/>
          <cell r="H111"/>
          <cell r="I111"/>
          <cell r="J111"/>
          <cell r="K111"/>
          <cell r="L111"/>
          <cell r="M111"/>
          <cell r="N111"/>
          <cell r="O111"/>
          <cell r="P111"/>
          <cell r="Q111"/>
          <cell r="R111"/>
          <cell r="S111"/>
          <cell r="T111"/>
          <cell r="U111"/>
          <cell r="V111"/>
          <cell r="W111"/>
          <cell r="X111"/>
          <cell r="Y111"/>
          <cell r="Z111"/>
          <cell r="AA111"/>
          <cell r="AB111"/>
          <cell r="AC111"/>
          <cell r="AD111"/>
          <cell r="AE111"/>
        </row>
        <row r="112">
          <cell r="G112"/>
          <cell r="H112"/>
          <cell r="I112"/>
          <cell r="J112"/>
          <cell r="K112"/>
          <cell r="L112"/>
          <cell r="M112"/>
          <cell r="N112"/>
          <cell r="O112"/>
          <cell r="P112"/>
          <cell r="Q112"/>
          <cell r="R112"/>
          <cell r="S112"/>
          <cell r="T112"/>
          <cell r="U112"/>
          <cell r="V112"/>
          <cell r="W112"/>
          <cell r="X112"/>
          <cell r="Y112"/>
          <cell r="Z112"/>
          <cell r="AA112"/>
          <cell r="AB112"/>
          <cell r="AC112"/>
          <cell r="AD112"/>
          <cell r="AE112"/>
        </row>
        <row r="113">
          <cell r="G113"/>
          <cell r="H113"/>
          <cell r="I113"/>
          <cell r="J113"/>
          <cell r="K113"/>
          <cell r="L113"/>
          <cell r="M113"/>
          <cell r="N113"/>
          <cell r="O113"/>
          <cell r="P113"/>
          <cell r="Q113"/>
          <cell r="R113"/>
          <cell r="S113"/>
          <cell r="T113"/>
          <cell r="U113"/>
          <cell r="V113"/>
          <cell r="W113"/>
          <cell r="X113"/>
          <cell r="Y113"/>
          <cell r="Z113"/>
          <cell r="AA113"/>
          <cell r="AB113"/>
          <cell r="AC113"/>
          <cell r="AD113"/>
          <cell r="AE113"/>
        </row>
        <row r="114">
          <cell r="G114"/>
          <cell r="H114"/>
          <cell r="I114"/>
          <cell r="J114"/>
          <cell r="K114"/>
          <cell r="L114"/>
          <cell r="M114"/>
          <cell r="N114"/>
          <cell r="O114"/>
          <cell r="P114"/>
          <cell r="Q114"/>
          <cell r="R114"/>
          <cell r="S114"/>
          <cell r="T114"/>
          <cell r="U114"/>
          <cell r="V114"/>
          <cell r="W114"/>
          <cell r="X114"/>
          <cell r="Y114"/>
          <cell r="Z114"/>
          <cell r="AA114"/>
          <cell r="AB114"/>
          <cell r="AC114"/>
          <cell r="AD114"/>
          <cell r="AE114"/>
        </row>
        <row r="115">
          <cell r="G115"/>
          <cell r="H115"/>
          <cell r="I115"/>
          <cell r="J115"/>
          <cell r="K115"/>
          <cell r="L115"/>
          <cell r="M115"/>
          <cell r="N115"/>
          <cell r="O115"/>
          <cell r="P115"/>
          <cell r="Q115"/>
          <cell r="R115"/>
          <cell r="S115"/>
          <cell r="T115"/>
          <cell r="U115"/>
          <cell r="V115"/>
          <cell r="W115"/>
          <cell r="X115"/>
          <cell r="Y115"/>
          <cell r="Z115"/>
          <cell r="AA115"/>
          <cell r="AB115"/>
          <cell r="AC115"/>
          <cell r="AD115"/>
          <cell r="AE115"/>
        </row>
        <row r="116">
          <cell r="G116"/>
          <cell r="H116"/>
          <cell r="I116"/>
          <cell r="J116"/>
          <cell r="K116"/>
          <cell r="L116"/>
          <cell r="M116"/>
          <cell r="N116"/>
          <cell r="O116"/>
          <cell r="P116"/>
          <cell r="Q116"/>
          <cell r="R116"/>
          <cell r="S116"/>
          <cell r="T116"/>
          <cell r="U116"/>
          <cell r="V116"/>
          <cell r="W116"/>
          <cell r="X116"/>
          <cell r="Y116"/>
          <cell r="Z116"/>
          <cell r="AA116"/>
          <cell r="AB116"/>
          <cell r="AC116"/>
          <cell r="AD116"/>
          <cell r="AE116"/>
        </row>
        <row r="117">
          <cell r="G117"/>
          <cell r="H117"/>
          <cell r="I117"/>
          <cell r="J117"/>
          <cell r="K117"/>
          <cell r="L117"/>
          <cell r="M117"/>
          <cell r="N117"/>
          <cell r="O117"/>
          <cell r="P117"/>
          <cell r="Q117"/>
          <cell r="R117"/>
          <cell r="S117"/>
          <cell r="T117"/>
          <cell r="U117"/>
          <cell r="V117"/>
          <cell r="W117"/>
          <cell r="X117"/>
          <cell r="Y117"/>
          <cell r="Z117"/>
          <cell r="AA117"/>
          <cell r="AB117"/>
          <cell r="AC117"/>
          <cell r="AD117"/>
          <cell r="AE117"/>
        </row>
        <row r="118">
          <cell r="G118"/>
          <cell r="H118"/>
          <cell r="I118"/>
          <cell r="J118"/>
          <cell r="K118"/>
          <cell r="L118"/>
          <cell r="M118"/>
          <cell r="N118"/>
          <cell r="O118"/>
          <cell r="P118"/>
          <cell r="Q118"/>
          <cell r="R118"/>
          <cell r="S118"/>
          <cell r="T118"/>
          <cell r="U118"/>
          <cell r="V118"/>
          <cell r="W118"/>
          <cell r="X118"/>
          <cell r="Y118"/>
          <cell r="Z118"/>
          <cell r="AA118"/>
          <cell r="AB118"/>
          <cell r="AC118"/>
          <cell r="AD118"/>
          <cell r="AE118"/>
        </row>
        <row r="119">
          <cell r="G119"/>
          <cell r="H119"/>
          <cell r="I119"/>
          <cell r="J119"/>
          <cell r="K119"/>
          <cell r="L119"/>
          <cell r="M119"/>
          <cell r="N119"/>
          <cell r="O119"/>
          <cell r="P119"/>
          <cell r="Q119"/>
          <cell r="R119"/>
          <cell r="S119"/>
          <cell r="T119"/>
          <cell r="U119"/>
          <cell r="V119"/>
          <cell r="W119"/>
          <cell r="X119"/>
          <cell r="Y119"/>
          <cell r="Z119"/>
          <cell r="AA119"/>
          <cell r="AB119"/>
          <cell r="AC119"/>
          <cell r="AD119"/>
          <cell r="AE119"/>
        </row>
        <row r="120">
          <cell r="G120"/>
          <cell r="H120"/>
          <cell r="I120"/>
          <cell r="J120"/>
          <cell r="K120"/>
          <cell r="L120"/>
          <cell r="M120"/>
          <cell r="N120"/>
          <cell r="O120"/>
          <cell r="P120"/>
          <cell r="Q120"/>
          <cell r="R120"/>
          <cell r="S120"/>
          <cell r="T120"/>
          <cell r="U120"/>
          <cell r="V120"/>
          <cell r="W120"/>
          <cell r="X120"/>
          <cell r="Y120"/>
          <cell r="Z120"/>
          <cell r="AA120"/>
          <cell r="AB120"/>
          <cell r="AC120"/>
          <cell r="AD120"/>
          <cell r="AE120"/>
        </row>
        <row r="121">
          <cell r="G121"/>
          <cell r="H121"/>
          <cell r="I121"/>
          <cell r="J121"/>
          <cell r="K121"/>
          <cell r="L121"/>
          <cell r="M121"/>
          <cell r="N121"/>
          <cell r="O121"/>
          <cell r="P121"/>
          <cell r="Q121"/>
          <cell r="R121"/>
          <cell r="S121"/>
          <cell r="T121"/>
          <cell r="U121"/>
          <cell r="V121"/>
          <cell r="W121"/>
          <cell r="X121"/>
          <cell r="Y121"/>
          <cell r="Z121"/>
          <cell r="AA121"/>
          <cell r="AB121"/>
          <cell r="AC121"/>
          <cell r="AD121"/>
          <cell r="AE121"/>
        </row>
        <row r="122">
          <cell r="G122"/>
          <cell r="H122"/>
          <cell r="I122"/>
          <cell r="J122"/>
          <cell r="K122"/>
          <cell r="L122"/>
          <cell r="M122"/>
          <cell r="N122"/>
          <cell r="O122"/>
          <cell r="P122"/>
          <cell r="Q122"/>
          <cell r="R122"/>
          <cell r="S122"/>
          <cell r="T122"/>
          <cell r="U122"/>
          <cell r="V122"/>
          <cell r="W122"/>
          <cell r="X122"/>
          <cell r="Y122"/>
          <cell r="Z122"/>
          <cell r="AA122"/>
          <cell r="AB122"/>
          <cell r="AC122"/>
          <cell r="AD122"/>
          <cell r="AE122"/>
        </row>
        <row r="123">
          <cell r="G123"/>
          <cell r="H123"/>
          <cell r="I123"/>
          <cell r="J123"/>
          <cell r="K123"/>
          <cell r="L123"/>
          <cell r="M123"/>
          <cell r="N123"/>
          <cell r="O123"/>
          <cell r="P123"/>
          <cell r="Q123"/>
          <cell r="R123"/>
          <cell r="S123"/>
          <cell r="T123"/>
          <cell r="U123"/>
          <cell r="V123"/>
          <cell r="W123"/>
          <cell r="X123"/>
          <cell r="Y123"/>
          <cell r="Z123"/>
          <cell r="AA123"/>
          <cell r="AB123"/>
          <cell r="AC123"/>
          <cell r="AD123"/>
          <cell r="AE123"/>
        </row>
        <row r="124">
          <cell r="G124"/>
          <cell r="H124"/>
          <cell r="I124"/>
          <cell r="J124"/>
          <cell r="K124"/>
          <cell r="L124"/>
          <cell r="M124"/>
          <cell r="N124"/>
          <cell r="O124"/>
          <cell r="P124"/>
          <cell r="Q124"/>
          <cell r="R124"/>
          <cell r="S124"/>
          <cell r="T124"/>
          <cell r="U124"/>
          <cell r="V124"/>
          <cell r="W124"/>
          <cell r="X124"/>
          <cell r="Y124"/>
          <cell r="Z124"/>
          <cell r="AA124"/>
          <cell r="AB124"/>
          <cell r="AC124"/>
          <cell r="AD124"/>
          <cell r="AE124"/>
        </row>
        <row r="125">
          <cell r="G125"/>
          <cell r="H125"/>
          <cell r="I125"/>
          <cell r="J125"/>
          <cell r="K125"/>
          <cell r="L125"/>
          <cell r="M125"/>
          <cell r="N125"/>
          <cell r="O125"/>
          <cell r="P125"/>
          <cell r="Q125"/>
          <cell r="R125"/>
          <cell r="S125"/>
          <cell r="T125"/>
          <cell r="U125"/>
          <cell r="V125"/>
          <cell r="W125"/>
          <cell r="X125"/>
          <cell r="Y125"/>
          <cell r="Z125"/>
          <cell r="AA125"/>
          <cell r="AB125"/>
          <cell r="AC125"/>
          <cell r="AD125"/>
          <cell r="AE125"/>
        </row>
        <row r="126">
          <cell r="G126"/>
          <cell r="H126"/>
          <cell r="I126"/>
          <cell r="J126"/>
          <cell r="K126"/>
          <cell r="L126"/>
          <cell r="M126"/>
          <cell r="N126"/>
          <cell r="O126"/>
          <cell r="P126"/>
          <cell r="Q126"/>
          <cell r="R126"/>
          <cell r="S126"/>
          <cell r="T126"/>
          <cell r="U126"/>
          <cell r="V126"/>
          <cell r="W126"/>
          <cell r="X126"/>
          <cell r="Y126"/>
          <cell r="Z126"/>
          <cell r="AA126"/>
          <cell r="AB126"/>
          <cell r="AC126"/>
          <cell r="AD126"/>
          <cell r="AE126"/>
        </row>
        <row r="127">
          <cell r="G127"/>
          <cell r="H127"/>
          <cell r="I127"/>
          <cell r="J127"/>
          <cell r="K127"/>
          <cell r="L127"/>
          <cell r="M127"/>
          <cell r="N127"/>
          <cell r="O127"/>
          <cell r="P127"/>
          <cell r="Q127"/>
          <cell r="R127"/>
          <cell r="S127"/>
          <cell r="T127"/>
          <cell r="U127"/>
          <cell r="V127"/>
          <cell r="W127"/>
          <cell r="X127"/>
          <cell r="Y127"/>
          <cell r="Z127"/>
          <cell r="AA127"/>
          <cell r="AB127"/>
          <cell r="AC127"/>
          <cell r="AD127"/>
          <cell r="AE127"/>
        </row>
        <row r="128">
          <cell r="G128"/>
          <cell r="H128"/>
          <cell r="I128"/>
          <cell r="J128"/>
          <cell r="K128"/>
          <cell r="L128"/>
          <cell r="M128"/>
          <cell r="N128"/>
          <cell r="O128"/>
          <cell r="P128"/>
          <cell r="Q128"/>
          <cell r="R128"/>
          <cell r="S128"/>
          <cell r="T128"/>
          <cell r="U128"/>
          <cell r="V128"/>
          <cell r="W128"/>
          <cell r="X128"/>
          <cell r="Y128"/>
          <cell r="Z128"/>
          <cell r="AA128"/>
          <cell r="AB128"/>
          <cell r="AC128"/>
          <cell r="AD128"/>
          <cell r="AE128"/>
        </row>
        <row r="129">
          <cell r="G129"/>
          <cell r="H129"/>
          <cell r="I129"/>
          <cell r="J129"/>
          <cell r="K129"/>
          <cell r="L129"/>
          <cell r="M129"/>
          <cell r="N129"/>
          <cell r="O129"/>
          <cell r="P129"/>
          <cell r="Q129"/>
          <cell r="R129"/>
          <cell r="S129"/>
          <cell r="T129"/>
          <cell r="U129"/>
          <cell r="V129"/>
          <cell r="W129"/>
          <cell r="X129"/>
          <cell r="Y129"/>
          <cell r="Z129"/>
          <cell r="AA129"/>
          <cell r="AB129"/>
          <cell r="AC129"/>
          <cell r="AD129"/>
          <cell r="AE129"/>
        </row>
        <row r="130">
          <cell r="G130"/>
          <cell r="H130"/>
          <cell r="I130"/>
          <cell r="J130"/>
          <cell r="K130"/>
          <cell r="L130"/>
          <cell r="M130"/>
          <cell r="N130"/>
          <cell r="O130"/>
          <cell r="P130"/>
          <cell r="Q130"/>
          <cell r="R130"/>
          <cell r="S130"/>
          <cell r="T130"/>
          <cell r="U130"/>
          <cell r="V130"/>
          <cell r="W130"/>
          <cell r="X130"/>
          <cell r="Y130"/>
          <cell r="Z130"/>
          <cell r="AA130"/>
          <cell r="AB130"/>
          <cell r="AC130"/>
          <cell r="AD130"/>
          <cell r="AE130"/>
        </row>
        <row r="131">
          <cell r="G131"/>
          <cell r="H131"/>
          <cell r="I131"/>
          <cell r="J131"/>
          <cell r="K131"/>
          <cell r="L131"/>
          <cell r="M131"/>
          <cell r="N131"/>
          <cell r="O131"/>
          <cell r="P131"/>
          <cell r="Q131"/>
          <cell r="R131"/>
          <cell r="S131"/>
          <cell r="T131"/>
          <cell r="U131"/>
          <cell r="V131"/>
          <cell r="W131"/>
          <cell r="X131"/>
          <cell r="Y131"/>
          <cell r="Z131"/>
          <cell r="AA131"/>
          <cell r="AB131"/>
          <cell r="AC131"/>
          <cell r="AD131"/>
          <cell r="AE131"/>
        </row>
        <row r="132">
          <cell r="G132"/>
          <cell r="H132"/>
          <cell r="I132"/>
          <cell r="J132"/>
          <cell r="K132"/>
          <cell r="L132"/>
          <cell r="M132"/>
          <cell r="N132"/>
          <cell r="O132"/>
          <cell r="P132"/>
          <cell r="Q132"/>
          <cell r="R132"/>
          <cell r="S132"/>
          <cell r="T132"/>
          <cell r="U132"/>
          <cell r="V132"/>
          <cell r="W132"/>
          <cell r="X132"/>
          <cell r="Y132"/>
          <cell r="Z132"/>
          <cell r="AA132"/>
          <cell r="AB132"/>
          <cell r="AC132"/>
          <cell r="AD132"/>
          <cell r="AE132"/>
        </row>
        <row r="133">
          <cell r="G133"/>
          <cell r="H133"/>
          <cell r="I133"/>
          <cell r="J133"/>
          <cell r="K133"/>
          <cell r="L133"/>
          <cell r="M133"/>
          <cell r="N133"/>
          <cell r="O133"/>
          <cell r="P133"/>
          <cell r="Q133"/>
          <cell r="R133"/>
          <cell r="S133"/>
          <cell r="T133"/>
          <cell r="U133"/>
          <cell r="V133"/>
          <cell r="W133"/>
          <cell r="X133"/>
          <cell r="Y133"/>
          <cell r="Z133"/>
          <cell r="AA133"/>
          <cell r="AB133"/>
          <cell r="AC133"/>
          <cell r="AD133"/>
          <cell r="AE133"/>
        </row>
        <row r="134">
          <cell r="G134"/>
          <cell r="H134"/>
          <cell r="I134"/>
          <cell r="J134"/>
          <cell r="K134"/>
          <cell r="L134"/>
          <cell r="M134"/>
          <cell r="N134"/>
          <cell r="O134"/>
          <cell r="P134"/>
          <cell r="Q134"/>
          <cell r="R134"/>
          <cell r="S134"/>
          <cell r="T134"/>
          <cell r="U134"/>
          <cell r="V134"/>
          <cell r="W134"/>
          <cell r="X134"/>
          <cell r="Y134"/>
          <cell r="Z134"/>
          <cell r="AA134"/>
          <cell r="AB134"/>
          <cell r="AC134"/>
          <cell r="AD134"/>
          <cell r="AE134"/>
        </row>
        <row r="135">
          <cell r="G135"/>
          <cell r="H135"/>
          <cell r="I135"/>
          <cell r="J135"/>
          <cell r="K135"/>
          <cell r="L135"/>
          <cell r="M135"/>
          <cell r="N135"/>
          <cell r="O135"/>
          <cell r="P135"/>
          <cell r="Q135"/>
          <cell r="R135"/>
          <cell r="S135"/>
          <cell r="T135"/>
          <cell r="U135"/>
          <cell r="V135"/>
          <cell r="W135"/>
          <cell r="X135"/>
          <cell r="Y135"/>
          <cell r="Z135"/>
          <cell r="AA135"/>
          <cell r="AB135"/>
          <cell r="AC135"/>
          <cell r="AD135"/>
          <cell r="AE135"/>
        </row>
        <row r="136">
          <cell r="G136"/>
          <cell r="H136"/>
          <cell r="I136"/>
          <cell r="J136"/>
          <cell r="K136"/>
          <cell r="L136"/>
          <cell r="M136"/>
          <cell r="N136"/>
          <cell r="O136"/>
          <cell r="P136"/>
          <cell r="Q136"/>
          <cell r="R136"/>
          <cell r="S136"/>
          <cell r="T136"/>
          <cell r="U136"/>
          <cell r="V136"/>
          <cell r="W136"/>
          <cell r="X136"/>
          <cell r="Y136"/>
          <cell r="Z136"/>
          <cell r="AA136"/>
          <cell r="AB136"/>
          <cell r="AC136"/>
          <cell r="AD136"/>
          <cell r="AE136"/>
        </row>
        <row r="137">
          <cell r="G137"/>
          <cell r="H137"/>
          <cell r="I137"/>
          <cell r="J137"/>
          <cell r="K137"/>
          <cell r="L137"/>
          <cell r="M137"/>
          <cell r="N137"/>
          <cell r="O137"/>
          <cell r="P137"/>
          <cell r="Q137"/>
          <cell r="R137"/>
          <cell r="S137"/>
          <cell r="T137"/>
          <cell r="U137"/>
          <cell r="V137"/>
          <cell r="W137"/>
          <cell r="X137"/>
          <cell r="Y137"/>
          <cell r="Z137"/>
          <cell r="AA137"/>
          <cell r="AB137"/>
          <cell r="AC137"/>
          <cell r="AD137"/>
          <cell r="AE137"/>
        </row>
        <row r="138">
          <cell r="G138"/>
          <cell r="H138"/>
          <cell r="I138"/>
          <cell r="J138"/>
          <cell r="K138"/>
          <cell r="L138"/>
          <cell r="M138"/>
          <cell r="N138"/>
          <cell r="O138"/>
          <cell r="P138"/>
          <cell r="Q138"/>
          <cell r="R138"/>
          <cell r="S138"/>
          <cell r="T138"/>
          <cell r="U138"/>
          <cell r="V138"/>
          <cell r="W138"/>
          <cell r="X138"/>
          <cell r="Y138"/>
          <cell r="Z138"/>
          <cell r="AA138"/>
          <cell r="AB138"/>
          <cell r="AC138"/>
          <cell r="AD138"/>
          <cell r="AE138"/>
        </row>
        <row r="139">
          <cell r="G139"/>
          <cell r="H139"/>
          <cell r="I139"/>
          <cell r="J139"/>
          <cell r="K139"/>
          <cell r="L139"/>
          <cell r="M139"/>
          <cell r="N139"/>
          <cell r="O139"/>
          <cell r="P139"/>
          <cell r="Q139"/>
          <cell r="R139"/>
          <cell r="S139"/>
          <cell r="T139"/>
          <cell r="U139"/>
          <cell r="V139"/>
          <cell r="W139"/>
          <cell r="X139"/>
          <cell r="Y139"/>
          <cell r="Z139"/>
          <cell r="AA139"/>
          <cell r="AB139"/>
          <cell r="AC139"/>
          <cell r="AD139"/>
          <cell r="AE139"/>
        </row>
        <row r="140">
          <cell r="G140"/>
          <cell r="H140"/>
          <cell r="I140"/>
          <cell r="J140"/>
          <cell r="K140"/>
          <cell r="L140"/>
          <cell r="M140"/>
          <cell r="N140"/>
          <cell r="O140"/>
          <cell r="P140"/>
          <cell r="Q140"/>
          <cell r="R140"/>
          <cell r="S140"/>
          <cell r="T140"/>
          <cell r="U140"/>
          <cell r="V140"/>
          <cell r="W140"/>
          <cell r="X140"/>
          <cell r="Y140"/>
          <cell r="Z140"/>
          <cell r="AA140"/>
          <cell r="AB140"/>
          <cell r="AC140"/>
          <cell r="AD140"/>
          <cell r="AE140"/>
        </row>
        <row r="141">
          <cell r="G141"/>
          <cell r="H141"/>
          <cell r="I141"/>
          <cell r="J141"/>
          <cell r="K141"/>
          <cell r="L141"/>
          <cell r="M141"/>
          <cell r="N141"/>
          <cell r="O141"/>
          <cell r="P141"/>
          <cell r="Q141"/>
          <cell r="R141"/>
          <cell r="S141"/>
          <cell r="T141"/>
          <cell r="U141"/>
          <cell r="V141"/>
          <cell r="W141"/>
          <cell r="X141"/>
          <cell r="Y141"/>
          <cell r="Z141"/>
          <cell r="AA141"/>
          <cell r="AB141"/>
          <cell r="AC141"/>
          <cell r="AD141"/>
          <cell r="AE141"/>
        </row>
        <row r="142">
          <cell r="G142"/>
          <cell r="H142"/>
          <cell r="I142"/>
          <cell r="J142"/>
          <cell r="K142"/>
          <cell r="L142"/>
          <cell r="M142"/>
          <cell r="N142"/>
          <cell r="O142"/>
          <cell r="P142"/>
          <cell r="Q142"/>
          <cell r="R142"/>
          <cell r="S142"/>
          <cell r="T142"/>
          <cell r="U142"/>
          <cell r="V142"/>
          <cell r="W142"/>
          <cell r="X142"/>
          <cell r="Y142"/>
          <cell r="Z142"/>
          <cell r="AA142"/>
          <cell r="AB142"/>
          <cell r="AC142"/>
          <cell r="AD142"/>
          <cell r="AE142"/>
        </row>
        <row r="143">
          <cell r="G143"/>
          <cell r="H143"/>
          <cell r="I143"/>
          <cell r="J143"/>
          <cell r="K143"/>
          <cell r="L143"/>
          <cell r="M143"/>
          <cell r="N143"/>
          <cell r="O143"/>
          <cell r="P143"/>
          <cell r="Q143"/>
          <cell r="R143"/>
          <cell r="S143"/>
          <cell r="T143"/>
          <cell r="U143"/>
          <cell r="V143"/>
          <cell r="W143"/>
          <cell r="X143"/>
          <cell r="Y143"/>
          <cell r="Z143"/>
          <cell r="AA143"/>
          <cell r="AB143"/>
          <cell r="AC143"/>
          <cell r="AD143"/>
          <cell r="AE143"/>
        </row>
        <row r="144">
          <cell r="G144"/>
          <cell r="H144"/>
          <cell r="I144"/>
          <cell r="J144"/>
          <cell r="K144"/>
          <cell r="L144"/>
          <cell r="M144"/>
          <cell r="N144"/>
          <cell r="O144"/>
          <cell r="P144"/>
          <cell r="Q144"/>
          <cell r="R144"/>
          <cell r="S144"/>
          <cell r="T144"/>
          <cell r="U144"/>
          <cell r="V144"/>
          <cell r="W144"/>
          <cell r="X144"/>
          <cell r="Y144"/>
          <cell r="Z144"/>
          <cell r="AA144"/>
          <cell r="AB144"/>
          <cell r="AC144"/>
          <cell r="AD144"/>
          <cell r="AE144"/>
        </row>
        <row r="145">
          <cell r="G145"/>
          <cell r="H145"/>
          <cell r="I145"/>
          <cell r="J145"/>
          <cell r="K145"/>
          <cell r="L145"/>
          <cell r="M145"/>
          <cell r="N145"/>
          <cell r="O145"/>
          <cell r="P145"/>
          <cell r="Q145"/>
          <cell r="R145"/>
          <cell r="S145"/>
          <cell r="T145"/>
          <cell r="U145"/>
          <cell r="V145"/>
          <cell r="W145"/>
          <cell r="X145"/>
          <cell r="Y145"/>
          <cell r="Z145"/>
          <cell r="AA145"/>
          <cell r="AB145"/>
          <cell r="AC145"/>
          <cell r="AD145"/>
          <cell r="AE145"/>
        </row>
        <row r="146">
          <cell r="G146"/>
          <cell r="H146"/>
          <cell r="I146"/>
          <cell r="J146"/>
          <cell r="K146"/>
          <cell r="L146"/>
          <cell r="M146"/>
          <cell r="N146"/>
          <cell r="O146"/>
          <cell r="P146"/>
          <cell r="Q146"/>
          <cell r="R146"/>
          <cell r="S146"/>
          <cell r="T146"/>
          <cell r="U146"/>
          <cell r="V146"/>
          <cell r="W146"/>
          <cell r="X146"/>
          <cell r="Y146"/>
          <cell r="Z146"/>
          <cell r="AA146"/>
          <cell r="AB146"/>
          <cell r="AC146"/>
          <cell r="AD146"/>
          <cell r="AE146"/>
        </row>
        <row r="147">
          <cell r="G147"/>
          <cell r="H147"/>
          <cell r="I147"/>
          <cell r="J147"/>
          <cell r="K147"/>
          <cell r="L147"/>
          <cell r="M147"/>
          <cell r="N147"/>
          <cell r="O147"/>
          <cell r="P147"/>
          <cell r="Q147"/>
          <cell r="R147"/>
          <cell r="S147"/>
          <cell r="T147"/>
          <cell r="U147"/>
          <cell r="V147"/>
          <cell r="W147"/>
          <cell r="X147"/>
          <cell r="Y147"/>
          <cell r="Z147"/>
          <cell r="AA147"/>
          <cell r="AB147"/>
          <cell r="AC147"/>
          <cell r="AD147"/>
          <cell r="AE147"/>
        </row>
        <row r="148">
          <cell r="G148"/>
          <cell r="H148"/>
          <cell r="I148"/>
          <cell r="J148"/>
          <cell r="K148"/>
          <cell r="L148"/>
          <cell r="M148"/>
          <cell r="N148"/>
          <cell r="O148"/>
          <cell r="P148"/>
          <cell r="Q148"/>
          <cell r="R148"/>
          <cell r="S148"/>
          <cell r="T148"/>
          <cell r="U148"/>
          <cell r="V148"/>
          <cell r="W148"/>
          <cell r="X148"/>
          <cell r="Y148"/>
          <cell r="Z148"/>
          <cell r="AA148"/>
          <cell r="AB148"/>
          <cell r="AC148"/>
          <cell r="AD148"/>
          <cell r="AE148"/>
        </row>
        <row r="149">
          <cell r="G149"/>
          <cell r="H149"/>
          <cell r="I149"/>
          <cell r="J149"/>
          <cell r="K149"/>
          <cell r="L149"/>
          <cell r="M149"/>
          <cell r="N149"/>
          <cell r="O149"/>
          <cell r="P149"/>
          <cell r="Q149"/>
          <cell r="R149"/>
          <cell r="S149"/>
          <cell r="T149"/>
          <cell r="U149"/>
          <cell r="V149"/>
          <cell r="W149"/>
          <cell r="X149"/>
          <cell r="Y149"/>
          <cell r="Z149"/>
          <cell r="AA149"/>
          <cell r="AB149"/>
          <cell r="AC149"/>
          <cell r="AD149"/>
          <cell r="AE149"/>
        </row>
        <row r="150">
          <cell r="G150"/>
          <cell r="H150"/>
          <cell r="I150"/>
          <cell r="J150"/>
          <cell r="K150"/>
          <cell r="L150"/>
          <cell r="M150"/>
          <cell r="N150"/>
          <cell r="O150"/>
          <cell r="P150"/>
          <cell r="Q150"/>
          <cell r="R150"/>
          <cell r="S150"/>
          <cell r="T150"/>
          <cell r="U150"/>
          <cell r="V150"/>
          <cell r="W150"/>
          <cell r="X150"/>
          <cell r="Y150"/>
          <cell r="Z150"/>
          <cell r="AA150"/>
          <cell r="AB150"/>
          <cell r="AC150"/>
          <cell r="AD150"/>
          <cell r="AE150"/>
        </row>
        <row r="151">
          <cell r="G151"/>
          <cell r="H151"/>
          <cell r="I151"/>
          <cell r="J151"/>
          <cell r="K151"/>
          <cell r="L151"/>
          <cell r="M151"/>
          <cell r="N151"/>
          <cell r="O151"/>
          <cell r="P151"/>
          <cell r="Q151"/>
          <cell r="R151"/>
          <cell r="S151"/>
          <cell r="T151"/>
          <cell r="U151"/>
          <cell r="V151"/>
          <cell r="W151"/>
          <cell r="X151"/>
          <cell r="Y151"/>
          <cell r="Z151"/>
          <cell r="AA151"/>
          <cell r="AB151"/>
          <cell r="AC151"/>
          <cell r="AD151"/>
          <cell r="AE151"/>
        </row>
        <row r="152">
          <cell r="G152"/>
          <cell r="H152"/>
          <cell r="I152"/>
          <cell r="J152"/>
          <cell r="K152"/>
          <cell r="L152"/>
          <cell r="M152"/>
          <cell r="N152"/>
          <cell r="O152"/>
          <cell r="P152"/>
          <cell r="Q152"/>
          <cell r="R152"/>
          <cell r="S152"/>
          <cell r="T152"/>
          <cell r="U152"/>
          <cell r="V152"/>
          <cell r="W152"/>
          <cell r="X152"/>
          <cell r="Y152"/>
          <cell r="Z152"/>
          <cell r="AA152"/>
          <cell r="AB152"/>
          <cell r="AC152"/>
          <cell r="AD152"/>
          <cell r="AE152"/>
        </row>
        <row r="153">
          <cell r="G153"/>
          <cell r="H153"/>
          <cell r="I153"/>
          <cell r="J153"/>
          <cell r="K153"/>
          <cell r="L153"/>
          <cell r="M153"/>
          <cell r="N153"/>
          <cell r="O153"/>
          <cell r="P153"/>
          <cell r="Q153"/>
          <cell r="R153"/>
          <cell r="S153"/>
          <cell r="T153"/>
          <cell r="U153"/>
          <cell r="V153"/>
          <cell r="W153"/>
          <cell r="X153"/>
          <cell r="Y153"/>
          <cell r="Z153"/>
          <cell r="AA153"/>
          <cell r="AB153"/>
          <cell r="AC153"/>
          <cell r="AD153"/>
          <cell r="AE153"/>
        </row>
        <row r="154">
          <cell r="G154"/>
          <cell r="H154"/>
          <cell r="I154"/>
          <cell r="J154"/>
          <cell r="K154"/>
          <cell r="L154"/>
          <cell r="M154"/>
          <cell r="N154"/>
          <cell r="O154"/>
          <cell r="P154"/>
          <cell r="Q154"/>
          <cell r="R154"/>
          <cell r="S154"/>
          <cell r="T154"/>
          <cell r="U154"/>
          <cell r="V154"/>
          <cell r="W154"/>
          <cell r="X154"/>
          <cell r="Y154"/>
          <cell r="Z154"/>
          <cell r="AA154"/>
          <cell r="AB154"/>
          <cell r="AC154"/>
          <cell r="AD154"/>
          <cell r="AE154"/>
        </row>
        <row r="155">
          <cell r="G155"/>
          <cell r="H155"/>
          <cell r="I155"/>
          <cell r="J155"/>
          <cell r="K155"/>
          <cell r="L155"/>
          <cell r="M155"/>
          <cell r="N155"/>
          <cell r="O155"/>
          <cell r="P155"/>
          <cell r="Q155"/>
          <cell r="R155"/>
          <cell r="S155"/>
          <cell r="T155"/>
          <cell r="U155"/>
          <cell r="V155"/>
          <cell r="W155"/>
          <cell r="X155"/>
          <cell r="Y155"/>
          <cell r="Z155"/>
          <cell r="AA155"/>
          <cell r="AB155"/>
          <cell r="AC155"/>
          <cell r="AD155"/>
          <cell r="AE155"/>
        </row>
        <row r="156">
          <cell r="G156"/>
          <cell r="H156"/>
          <cell r="I156"/>
          <cell r="J156"/>
          <cell r="K156"/>
          <cell r="L156"/>
          <cell r="M156"/>
          <cell r="N156"/>
          <cell r="O156"/>
          <cell r="P156"/>
          <cell r="Q156"/>
          <cell r="R156"/>
          <cell r="S156"/>
          <cell r="T156"/>
          <cell r="U156"/>
          <cell r="V156"/>
          <cell r="W156"/>
          <cell r="X156"/>
          <cell r="Y156"/>
          <cell r="Z156"/>
          <cell r="AA156"/>
          <cell r="AB156"/>
          <cell r="AC156"/>
          <cell r="AD156"/>
          <cell r="AE156"/>
        </row>
        <row r="157">
          <cell r="G157"/>
          <cell r="H157"/>
          <cell r="I157"/>
          <cell r="J157"/>
          <cell r="K157"/>
          <cell r="L157"/>
          <cell r="M157"/>
          <cell r="N157"/>
          <cell r="O157"/>
          <cell r="P157"/>
          <cell r="Q157"/>
          <cell r="R157"/>
          <cell r="S157"/>
          <cell r="T157"/>
          <cell r="U157"/>
          <cell r="V157"/>
          <cell r="W157"/>
          <cell r="X157"/>
          <cell r="Y157"/>
          <cell r="Z157"/>
          <cell r="AA157"/>
          <cell r="AB157"/>
          <cell r="AC157"/>
          <cell r="AD157"/>
          <cell r="AE157"/>
        </row>
        <row r="158">
          <cell r="G158"/>
          <cell r="H158"/>
          <cell r="I158"/>
          <cell r="J158"/>
          <cell r="K158"/>
          <cell r="L158"/>
          <cell r="M158"/>
          <cell r="N158"/>
          <cell r="O158"/>
          <cell r="P158"/>
          <cell r="Q158"/>
          <cell r="R158"/>
          <cell r="S158"/>
          <cell r="T158"/>
          <cell r="U158"/>
          <cell r="V158"/>
          <cell r="W158"/>
          <cell r="X158"/>
          <cell r="Y158"/>
          <cell r="Z158"/>
          <cell r="AA158"/>
          <cell r="AB158"/>
          <cell r="AC158"/>
          <cell r="AD158"/>
          <cell r="AE158"/>
        </row>
        <row r="159">
          <cell r="G159"/>
          <cell r="H159"/>
          <cell r="I159"/>
          <cell r="J159"/>
          <cell r="K159"/>
          <cell r="L159"/>
          <cell r="M159"/>
          <cell r="N159"/>
          <cell r="O159"/>
          <cell r="P159"/>
          <cell r="Q159"/>
          <cell r="R159"/>
          <cell r="S159"/>
          <cell r="T159"/>
          <cell r="U159"/>
          <cell r="V159"/>
          <cell r="W159"/>
          <cell r="X159"/>
          <cell r="Y159"/>
          <cell r="Z159"/>
          <cell r="AA159"/>
          <cell r="AB159"/>
          <cell r="AC159"/>
          <cell r="AD159"/>
          <cell r="AE159"/>
        </row>
        <row r="160">
          <cell r="G160"/>
          <cell r="H160"/>
          <cell r="I160"/>
          <cell r="J160"/>
          <cell r="K160"/>
          <cell r="L160"/>
          <cell r="M160"/>
          <cell r="N160"/>
          <cell r="O160"/>
          <cell r="P160"/>
          <cell r="Q160"/>
          <cell r="R160"/>
          <cell r="S160"/>
          <cell r="T160"/>
          <cell r="U160"/>
          <cell r="V160"/>
          <cell r="W160"/>
          <cell r="X160"/>
          <cell r="Y160"/>
          <cell r="Z160"/>
          <cell r="AA160"/>
          <cell r="AB160"/>
          <cell r="AC160"/>
          <cell r="AD160"/>
          <cell r="AE160"/>
        </row>
        <row r="161">
          <cell r="G161"/>
          <cell r="H161"/>
          <cell r="I161"/>
          <cell r="J161"/>
          <cell r="K161"/>
          <cell r="L161"/>
          <cell r="M161"/>
          <cell r="N161"/>
          <cell r="O161"/>
          <cell r="P161"/>
          <cell r="Q161"/>
          <cell r="R161"/>
          <cell r="S161"/>
          <cell r="T161"/>
          <cell r="U161"/>
          <cell r="V161"/>
          <cell r="W161"/>
          <cell r="X161"/>
          <cell r="Y161"/>
          <cell r="Z161"/>
          <cell r="AA161"/>
          <cell r="AB161"/>
          <cell r="AC161"/>
          <cell r="AD161"/>
          <cell r="AE161"/>
        </row>
        <row r="162">
          <cell r="G162"/>
          <cell r="H162"/>
          <cell r="I162"/>
          <cell r="J162"/>
          <cell r="K162"/>
          <cell r="L162"/>
          <cell r="M162"/>
          <cell r="N162"/>
          <cell r="O162"/>
          <cell r="P162"/>
          <cell r="Q162"/>
          <cell r="R162"/>
          <cell r="S162"/>
          <cell r="T162"/>
          <cell r="U162"/>
          <cell r="V162"/>
          <cell r="W162"/>
          <cell r="X162"/>
          <cell r="Y162"/>
          <cell r="Z162"/>
          <cell r="AA162"/>
          <cell r="AB162"/>
          <cell r="AC162"/>
          <cell r="AD162"/>
          <cell r="AE162"/>
        </row>
        <row r="163">
          <cell r="G163"/>
          <cell r="H163"/>
          <cell r="I163"/>
          <cell r="J163"/>
          <cell r="K163"/>
          <cell r="L163"/>
          <cell r="M163"/>
          <cell r="N163"/>
          <cell r="O163"/>
          <cell r="P163"/>
          <cell r="Q163"/>
          <cell r="R163"/>
          <cell r="S163"/>
          <cell r="T163"/>
          <cell r="U163"/>
          <cell r="V163"/>
          <cell r="W163"/>
          <cell r="X163"/>
          <cell r="Y163"/>
          <cell r="Z163"/>
          <cell r="AA163"/>
          <cell r="AB163"/>
          <cell r="AC163"/>
          <cell r="AD163"/>
          <cell r="AE163"/>
        </row>
        <row r="164">
          <cell r="G164"/>
          <cell r="H164"/>
          <cell r="I164"/>
          <cell r="J164"/>
          <cell r="K164"/>
          <cell r="L164"/>
          <cell r="M164"/>
          <cell r="N164"/>
          <cell r="O164"/>
          <cell r="P164"/>
          <cell r="Q164"/>
          <cell r="R164"/>
          <cell r="S164"/>
          <cell r="T164"/>
          <cell r="U164"/>
          <cell r="V164"/>
          <cell r="W164"/>
          <cell r="X164"/>
          <cell r="Y164"/>
          <cell r="Z164"/>
          <cell r="AA164"/>
          <cell r="AB164"/>
          <cell r="AC164"/>
          <cell r="AD164"/>
          <cell r="AE164"/>
        </row>
        <row r="165">
          <cell r="G165"/>
          <cell r="H165"/>
          <cell r="I165"/>
          <cell r="J165"/>
          <cell r="K165"/>
          <cell r="L165"/>
          <cell r="M165"/>
          <cell r="N165"/>
          <cell r="O165"/>
          <cell r="P165"/>
          <cell r="Q165"/>
          <cell r="R165"/>
          <cell r="S165"/>
          <cell r="T165"/>
          <cell r="U165"/>
          <cell r="V165"/>
          <cell r="W165"/>
          <cell r="X165"/>
          <cell r="Y165"/>
          <cell r="Z165"/>
          <cell r="AA165"/>
          <cell r="AB165"/>
          <cell r="AC165"/>
          <cell r="AD165"/>
          <cell r="AE165"/>
        </row>
        <row r="166">
          <cell r="G166"/>
          <cell r="H166"/>
          <cell r="I166"/>
          <cell r="J166"/>
          <cell r="K166"/>
          <cell r="L166"/>
          <cell r="M166"/>
          <cell r="N166"/>
          <cell r="O166"/>
          <cell r="P166"/>
          <cell r="Q166"/>
          <cell r="R166"/>
          <cell r="S166"/>
          <cell r="T166"/>
          <cell r="U166"/>
          <cell r="V166"/>
          <cell r="W166"/>
          <cell r="X166"/>
          <cell r="Y166"/>
          <cell r="Z166"/>
          <cell r="AA166"/>
          <cell r="AB166"/>
          <cell r="AC166"/>
          <cell r="AD166"/>
          <cell r="AE166"/>
        </row>
        <row r="167">
          <cell r="G167"/>
          <cell r="H167"/>
          <cell r="I167"/>
          <cell r="J167"/>
          <cell r="K167"/>
          <cell r="L167"/>
          <cell r="M167"/>
          <cell r="N167"/>
          <cell r="O167"/>
          <cell r="P167"/>
          <cell r="Q167"/>
          <cell r="R167"/>
          <cell r="S167"/>
          <cell r="T167"/>
          <cell r="U167"/>
          <cell r="V167"/>
          <cell r="W167"/>
          <cell r="X167"/>
          <cell r="Y167"/>
          <cell r="Z167"/>
          <cell r="AA167"/>
          <cell r="AB167"/>
          <cell r="AC167"/>
          <cell r="AD167"/>
          <cell r="AE167"/>
        </row>
        <row r="168">
          <cell r="G168"/>
          <cell r="H168"/>
          <cell r="I168"/>
          <cell r="J168"/>
          <cell r="K168"/>
          <cell r="L168"/>
          <cell r="M168"/>
          <cell r="N168"/>
          <cell r="O168"/>
          <cell r="P168"/>
          <cell r="Q168"/>
          <cell r="R168"/>
          <cell r="S168"/>
          <cell r="T168"/>
          <cell r="U168"/>
          <cell r="V168"/>
          <cell r="W168"/>
          <cell r="X168"/>
          <cell r="Y168"/>
          <cell r="Z168"/>
          <cell r="AA168"/>
          <cell r="AB168"/>
          <cell r="AC168"/>
          <cell r="AD168"/>
          <cell r="AE168"/>
        </row>
        <row r="169">
          <cell r="G169"/>
          <cell r="H169"/>
          <cell r="I169"/>
          <cell r="J169"/>
          <cell r="K169"/>
          <cell r="L169"/>
          <cell r="M169"/>
          <cell r="N169"/>
          <cell r="O169"/>
          <cell r="P169"/>
          <cell r="Q169"/>
          <cell r="R169"/>
          <cell r="S169"/>
          <cell r="T169"/>
          <cell r="U169"/>
          <cell r="V169"/>
          <cell r="W169"/>
          <cell r="X169"/>
          <cell r="Y169"/>
          <cell r="Z169"/>
          <cell r="AA169"/>
          <cell r="AB169"/>
          <cell r="AC169"/>
          <cell r="AD169"/>
          <cell r="AE169"/>
        </row>
        <row r="170">
          <cell r="G170"/>
          <cell r="H170"/>
          <cell r="I170"/>
          <cell r="J170"/>
          <cell r="K170"/>
          <cell r="L170"/>
          <cell r="M170"/>
          <cell r="N170"/>
          <cell r="O170"/>
          <cell r="P170"/>
          <cell r="Q170"/>
          <cell r="R170"/>
          <cell r="S170"/>
          <cell r="T170"/>
          <cell r="U170"/>
          <cell r="V170"/>
          <cell r="W170"/>
          <cell r="X170"/>
          <cell r="Y170"/>
          <cell r="Z170"/>
          <cell r="AA170"/>
          <cell r="AB170"/>
          <cell r="AC170"/>
          <cell r="AD170"/>
          <cell r="AE170"/>
        </row>
        <row r="171">
          <cell r="G171"/>
          <cell r="H171"/>
          <cell r="I171"/>
          <cell r="J171"/>
          <cell r="K171"/>
          <cell r="L171"/>
          <cell r="M171"/>
          <cell r="N171"/>
          <cell r="O171"/>
          <cell r="P171"/>
          <cell r="Q171"/>
          <cell r="R171"/>
          <cell r="S171"/>
          <cell r="T171"/>
          <cell r="U171"/>
          <cell r="V171"/>
          <cell r="W171"/>
          <cell r="X171"/>
          <cell r="Y171"/>
          <cell r="Z171"/>
          <cell r="AA171"/>
          <cell r="AB171"/>
          <cell r="AC171"/>
          <cell r="AD171"/>
          <cell r="AE171"/>
        </row>
        <row r="172">
          <cell r="G172"/>
          <cell r="H172"/>
          <cell r="I172"/>
          <cell r="J172"/>
          <cell r="K172"/>
          <cell r="L172"/>
          <cell r="M172"/>
          <cell r="N172"/>
          <cell r="O172"/>
          <cell r="P172"/>
          <cell r="Q172"/>
          <cell r="R172"/>
          <cell r="S172"/>
          <cell r="T172"/>
          <cell r="U172"/>
          <cell r="V172"/>
          <cell r="W172"/>
          <cell r="X172"/>
          <cell r="Y172"/>
          <cell r="Z172"/>
          <cell r="AA172"/>
          <cell r="AB172"/>
          <cell r="AC172"/>
          <cell r="AD172"/>
          <cell r="AE172"/>
        </row>
        <row r="173">
          <cell r="G173"/>
          <cell r="H173"/>
          <cell r="I173"/>
          <cell r="J173"/>
          <cell r="K173"/>
          <cell r="L173"/>
          <cell r="M173"/>
          <cell r="N173"/>
          <cell r="O173"/>
          <cell r="P173"/>
          <cell r="Q173"/>
          <cell r="R173"/>
          <cell r="S173"/>
          <cell r="T173"/>
          <cell r="U173"/>
          <cell r="V173"/>
          <cell r="W173"/>
          <cell r="X173"/>
          <cell r="Y173"/>
          <cell r="Z173"/>
          <cell r="AA173"/>
          <cell r="AB173"/>
          <cell r="AC173"/>
          <cell r="AD173"/>
          <cell r="AE173"/>
        </row>
        <row r="174">
          <cell r="G174"/>
          <cell r="H174"/>
          <cell r="I174"/>
          <cell r="J174"/>
          <cell r="K174"/>
          <cell r="L174"/>
          <cell r="M174"/>
          <cell r="N174"/>
          <cell r="O174"/>
          <cell r="P174"/>
          <cell r="Q174"/>
          <cell r="R174"/>
          <cell r="S174"/>
          <cell r="T174"/>
          <cell r="U174"/>
          <cell r="V174"/>
          <cell r="W174"/>
          <cell r="X174"/>
          <cell r="Y174"/>
          <cell r="Z174"/>
          <cell r="AA174"/>
          <cell r="AB174"/>
          <cell r="AC174"/>
          <cell r="AD174"/>
          <cell r="AE174"/>
        </row>
        <row r="175">
          <cell r="G175"/>
          <cell r="H175"/>
          <cell r="I175"/>
          <cell r="J175"/>
          <cell r="K175"/>
          <cell r="L175"/>
          <cell r="M175"/>
          <cell r="N175"/>
          <cell r="O175"/>
          <cell r="P175"/>
          <cell r="Q175"/>
          <cell r="R175"/>
          <cell r="S175"/>
          <cell r="T175"/>
          <cell r="U175"/>
          <cell r="V175"/>
          <cell r="W175"/>
          <cell r="X175"/>
          <cell r="Y175"/>
          <cell r="Z175"/>
          <cell r="AA175"/>
          <cell r="AB175"/>
          <cell r="AC175"/>
          <cell r="AD175"/>
          <cell r="AE175"/>
        </row>
        <row r="176">
          <cell r="G176"/>
          <cell r="H176"/>
          <cell r="I176"/>
          <cell r="J176"/>
          <cell r="K176"/>
          <cell r="L176"/>
          <cell r="M176"/>
          <cell r="N176"/>
          <cell r="O176"/>
          <cell r="P176"/>
          <cell r="Q176"/>
          <cell r="R176"/>
          <cell r="S176"/>
          <cell r="T176"/>
          <cell r="U176"/>
          <cell r="V176"/>
          <cell r="W176"/>
          <cell r="X176"/>
          <cell r="Y176"/>
          <cell r="Z176"/>
          <cell r="AA176"/>
          <cell r="AB176"/>
          <cell r="AC176"/>
          <cell r="AD176"/>
          <cell r="AE176"/>
        </row>
        <row r="177">
          <cell r="G177"/>
          <cell r="H177"/>
          <cell r="I177"/>
          <cell r="J177"/>
          <cell r="K177"/>
          <cell r="L177"/>
          <cell r="M177"/>
          <cell r="N177"/>
          <cell r="O177"/>
          <cell r="P177"/>
          <cell r="Q177"/>
          <cell r="R177"/>
          <cell r="S177"/>
          <cell r="T177"/>
          <cell r="U177"/>
          <cell r="V177"/>
          <cell r="W177"/>
          <cell r="X177"/>
          <cell r="Y177"/>
          <cell r="Z177"/>
          <cell r="AA177"/>
          <cell r="AB177"/>
          <cell r="AC177"/>
          <cell r="AD177"/>
          <cell r="AE177"/>
        </row>
        <row r="178">
          <cell r="G178"/>
          <cell r="H178"/>
          <cell r="I178"/>
          <cell r="J178"/>
          <cell r="K178"/>
          <cell r="L178"/>
          <cell r="M178"/>
          <cell r="N178"/>
          <cell r="O178"/>
          <cell r="P178"/>
          <cell r="Q178"/>
          <cell r="R178"/>
          <cell r="S178"/>
          <cell r="T178"/>
          <cell r="U178"/>
          <cell r="V178"/>
          <cell r="W178"/>
          <cell r="X178"/>
          <cell r="Y178"/>
          <cell r="Z178"/>
          <cell r="AA178"/>
          <cell r="AB178"/>
          <cell r="AC178"/>
          <cell r="AD178"/>
          <cell r="AE178"/>
        </row>
        <row r="179">
          <cell r="G179"/>
          <cell r="H179"/>
          <cell r="I179"/>
          <cell r="J179"/>
          <cell r="K179"/>
          <cell r="L179"/>
          <cell r="M179"/>
          <cell r="N179"/>
          <cell r="O179"/>
          <cell r="P179"/>
          <cell r="Q179"/>
          <cell r="R179"/>
          <cell r="S179"/>
          <cell r="T179"/>
          <cell r="U179"/>
          <cell r="V179"/>
          <cell r="W179"/>
          <cell r="X179"/>
          <cell r="Y179"/>
          <cell r="Z179"/>
          <cell r="AA179"/>
          <cell r="AB179"/>
          <cell r="AC179"/>
          <cell r="AD179"/>
          <cell r="AE179"/>
        </row>
        <row r="180">
          <cell r="G180"/>
          <cell r="H180"/>
          <cell r="I180"/>
          <cell r="J180"/>
          <cell r="K180"/>
          <cell r="L180"/>
          <cell r="M180"/>
          <cell r="N180"/>
          <cell r="O180"/>
          <cell r="P180"/>
          <cell r="Q180"/>
          <cell r="R180"/>
          <cell r="S180"/>
          <cell r="T180"/>
          <cell r="U180"/>
          <cell r="V180"/>
          <cell r="W180"/>
          <cell r="X180"/>
          <cell r="Y180"/>
          <cell r="Z180"/>
          <cell r="AA180"/>
          <cell r="AB180"/>
          <cell r="AC180"/>
          <cell r="AD180"/>
          <cell r="AE180"/>
        </row>
        <row r="181">
          <cell r="G181"/>
          <cell r="H181"/>
          <cell r="I181"/>
          <cell r="J181"/>
          <cell r="K181"/>
          <cell r="L181"/>
          <cell r="M181"/>
          <cell r="N181"/>
          <cell r="O181"/>
          <cell r="P181"/>
          <cell r="Q181"/>
          <cell r="R181"/>
          <cell r="S181"/>
          <cell r="T181"/>
          <cell r="U181"/>
          <cell r="V181"/>
          <cell r="W181"/>
          <cell r="X181"/>
          <cell r="Y181"/>
          <cell r="Z181"/>
          <cell r="AA181"/>
          <cell r="AB181"/>
          <cell r="AC181"/>
          <cell r="AD181"/>
          <cell r="AE181"/>
        </row>
        <row r="182">
          <cell r="G182"/>
          <cell r="H182"/>
          <cell r="I182"/>
          <cell r="J182"/>
          <cell r="K182"/>
          <cell r="L182"/>
          <cell r="M182"/>
          <cell r="N182"/>
          <cell r="O182"/>
          <cell r="P182"/>
          <cell r="Q182"/>
          <cell r="R182"/>
          <cell r="S182"/>
          <cell r="T182"/>
          <cell r="U182"/>
          <cell r="V182"/>
          <cell r="W182"/>
          <cell r="X182"/>
          <cell r="Y182"/>
          <cell r="Z182"/>
          <cell r="AA182"/>
          <cell r="AB182"/>
          <cell r="AC182"/>
          <cell r="AD182"/>
          <cell r="AE182"/>
        </row>
        <row r="183">
          <cell r="G183"/>
          <cell r="H183"/>
          <cell r="I183"/>
          <cell r="J183"/>
          <cell r="K183"/>
          <cell r="L183"/>
          <cell r="M183"/>
          <cell r="N183"/>
          <cell r="O183"/>
          <cell r="P183"/>
          <cell r="Q183"/>
          <cell r="R183"/>
          <cell r="S183"/>
          <cell r="T183"/>
          <cell r="U183"/>
          <cell r="V183"/>
          <cell r="W183"/>
          <cell r="X183"/>
          <cell r="Y183"/>
          <cell r="Z183"/>
          <cell r="AA183"/>
          <cell r="AB183"/>
          <cell r="AC183"/>
          <cell r="AD183"/>
          <cell r="AE183"/>
        </row>
        <row r="184">
          <cell r="G184"/>
          <cell r="H184"/>
          <cell r="I184"/>
          <cell r="J184"/>
          <cell r="K184"/>
          <cell r="L184"/>
          <cell r="M184"/>
          <cell r="N184"/>
          <cell r="O184"/>
          <cell r="P184"/>
          <cell r="Q184"/>
          <cell r="R184"/>
          <cell r="S184"/>
          <cell r="T184"/>
          <cell r="U184"/>
          <cell r="V184"/>
          <cell r="W184"/>
          <cell r="X184"/>
          <cell r="Y184"/>
          <cell r="Z184"/>
          <cell r="AA184"/>
          <cell r="AB184"/>
          <cell r="AC184"/>
          <cell r="AD184"/>
          <cell r="AE184"/>
        </row>
        <row r="185">
          <cell r="G185"/>
          <cell r="H185"/>
          <cell r="I185"/>
          <cell r="J185"/>
          <cell r="K185"/>
          <cell r="L185"/>
          <cell r="M185"/>
          <cell r="N185"/>
          <cell r="O185"/>
          <cell r="P185"/>
          <cell r="Q185"/>
          <cell r="R185"/>
          <cell r="S185"/>
          <cell r="T185"/>
          <cell r="U185"/>
          <cell r="V185"/>
          <cell r="W185"/>
          <cell r="X185"/>
          <cell r="Y185"/>
          <cell r="Z185"/>
          <cell r="AA185"/>
          <cell r="AB185"/>
          <cell r="AC185"/>
          <cell r="AD185"/>
          <cell r="AE185"/>
        </row>
        <row r="186">
          <cell r="G186"/>
          <cell r="H186"/>
          <cell r="I186"/>
          <cell r="J186"/>
          <cell r="K186"/>
          <cell r="L186"/>
          <cell r="M186"/>
          <cell r="N186"/>
          <cell r="O186"/>
          <cell r="P186"/>
          <cell r="Q186"/>
          <cell r="R186"/>
          <cell r="S186"/>
          <cell r="T186"/>
          <cell r="U186"/>
          <cell r="V186"/>
          <cell r="W186"/>
          <cell r="X186"/>
          <cell r="Y186"/>
          <cell r="Z186"/>
          <cell r="AA186"/>
          <cell r="AB186"/>
          <cell r="AC186"/>
          <cell r="AD186"/>
          <cell r="AE186"/>
        </row>
        <row r="187">
          <cell r="G187"/>
          <cell r="H187"/>
          <cell r="I187"/>
          <cell r="J187"/>
          <cell r="K187"/>
          <cell r="L187"/>
          <cell r="M187"/>
          <cell r="N187"/>
          <cell r="O187"/>
          <cell r="P187"/>
          <cell r="Q187"/>
          <cell r="R187"/>
          <cell r="S187"/>
          <cell r="T187"/>
          <cell r="U187"/>
          <cell r="V187"/>
          <cell r="W187"/>
          <cell r="X187"/>
          <cell r="Y187"/>
          <cell r="Z187"/>
          <cell r="AA187"/>
          <cell r="AB187"/>
          <cell r="AC187"/>
          <cell r="AD187"/>
          <cell r="AE187"/>
        </row>
        <row r="188">
          <cell r="G188"/>
          <cell r="H188"/>
          <cell r="I188"/>
          <cell r="J188"/>
          <cell r="K188"/>
          <cell r="L188"/>
          <cell r="M188"/>
          <cell r="N188"/>
          <cell r="O188"/>
          <cell r="P188"/>
          <cell r="Q188"/>
          <cell r="R188"/>
          <cell r="S188"/>
          <cell r="T188"/>
          <cell r="U188"/>
          <cell r="V188"/>
          <cell r="W188"/>
          <cell r="X188"/>
          <cell r="Y188"/>
          <cell r="Z188"/>
          <cell r="AA188"/>
          <cell r="AB188"/>
          <cell r="AC188"/>
          <cell r="AD188"/>
          <cell r="AE188"/>
        </row>
        <row r="189">
          <cell r="G189"/>
          <cell r="H189"/>
          <cell r="I189"/>
          <cell r="J189"/>
          <cell r="K189"/>
          <cell r="L189"/>
          <cell r="M189"/>
          <cell r="N189"/>
          <cell r="O189"/>
          <cell r="P189"/>
          <cell r="Q189"/>
          <cell r="R189"/>
          <cell r="S189"/>
          <cell r="T189"/>
          <cell r="U189"/>
          <cell r="V189"/>
          <cell r="W189"/>
          <cell r="X189"/>
          <cell r="Y189"/>
          <cell r="Z189"/>
          <cell r="AA189"/>
          <cell r="AB189"/>
          <cell r="AC189"/>
          <cell r="AD189"/>
          <cell r="AE189"/>
        </row>
        <row r="190">
          <cell r="G190"/>
          <cell r="H190"/>
          <cell r="I190"/>
          <cell r="J190"/>
          <cell r="K190"/>
          <cell r="L190"/>
          <cell r="M190"/>
          <cell r="N190"/>
          <cell r="O190"/>
          <cell r="P190"/>
          <cell r="Q190"/>
          <cell r="R190"/>
          <cell r="S190"/>
          <cell r="T190"/>
          <cell r="U190"/>
          <cell r="V190"/>
          <cell r="W190"/>
          <cell r="X190"/>
          <cell r="Y190"/>
          <cell r="Z190"/>
          <cell r="AA190"/>
          <cell r="AB190"/>
          <cell r="AC190"/>
          <cell r="AD190"/>
          <cell r="AE190"/>
        </row>
        <row r="191">
          <cell r="G191"/>
          <cell r="H191"/>
          <cell r="I191"/>
          <cell r="J191"/>
          <cell r="K191"/>
          <cell r="L191"/>
          <cell r="M191"/>
          <cell r="N191"/>
          <cell r="O191"/>
          <cell r="P191"/>
          <cell r="Q191"/>
          <cell r="R191"/>
          <cell r="S191"/>
          <cell r="T191"/>
          <cell r="U191"/>
          <cell r="V191"/>
          <cell r="W191"/>
          <cell r="X191"/>
          <cell r="Y191"/>
          <cell r="Z191"/>
          <cell r="AA191"/>
          <cell r="AB191"/>
          <cell r="AC191"/>
          <cell r="AD191"/>
          <cell r="AE191"/>
        </row>
        <row r="192">
          <cell r="G192"/>
          <cell r="H192"/>
          <cell r="I192"/>
          <cell r="J192"/>
          <cell r="K192"/>
          <cell r="L192"/>
          <cell r="M192"/>
          <cell r="N192"/>
          <cell r="O192"/>
          <cell r="P192"/>
          <cell r="Q192"/>
          <cell r="R192"/>
          <cell r="S192"/>
          <cell r="T192"/>
          <cell r="U192"/>
          <cell r="V192"/>
          <cell r="W192"/>
          <cell r="X192"/>
          <cell r="Y192"/>
          <cell r="Z192"/>
          <cell r="AA192"/>
          <cell r="AB192"/>
          <cell r="AC192"/>
          <cell r="AD192"/>
          <cell r="AE192"/>
        </row>
        <row r="193">
          <cell r="G193"/>
          <cell r="H193"/>
          <cell r="I193"/>
          <cell r="J193"/>
          <cell r="K193"/>
          <cell r="L193"/>
          <cell r="M193"/>
          <cell r="N193"/>
          <cell r="O193"/>
          <cell r="P193"/>
          <cell r="Q193"/>
          <cell r="R193"/>
          <cell r="S193"/>
          <cell r="T193"/>
          <cell r="U193"/>
          <cell r="V193"/>
          <cell r="W193"/>
          <cell r="X193"/>
          <cell r="Y193"/>
          <cell r="Z193"/>
          <cell r="AA193"/>
          <cell r="AB193"/>
          <cell r="AC193"/>
          <cell r="AD193"/>
          <cell r="AE193"/>
        </row>
        <row r="194">
          <cell r="G194"/>
          <cell r="H194"/>
          <cell r="I194"/>
          <cell r="J194"/>
          <cell r="K194"/>
          <cell r="L194"/>
          <cell r="M194"/>
          <cell r="N194"/>
          <cell r="O194"/>
          <cell r="P194"/>
          <cell r="Q194"/>
          <cell r="R194"/>
          <cell r="S194"/>
          <cell r="T194"/>
          <cell r="U194"/>
          <cell r="V194"/>
          <cell r="W194"/>
          <cell r="X194"/>
          <cell r="Y194"/>
          <cell r="Z194"/>
          <cell r="AA194"/>
          <cell r="AB194"/>
          <cell r="AC194"/>
          <cell r="AD194"/>
          <cell r="AE194"/>
        </row>
        <row r="195">
          <cell r="G195"/>
          <cell r="H195"/>
          <cell r="I195"/>
          <cell r="J195"/>
          <cell r="K195"/>
          <cell r="L195"/>
          <cell r="M195"/>
          <cell r="N195"/>
          <cell r="O195"/>
          <cell r="P195"/>
          <cell r="Q195"/>
          <cell r="R195"/>
          <cell r="S195"/>
          <cell r="T195"/>
          <cell r="U195"/>
          <cell r="V195"/>
          <cell r="W195"/>
          <cell r="X195"/>
          <cell r="Y195"/>
          <cell r="Z195"/>
          <cell r="AA195"/>
          <cell r="AB195"/>
          <cell r="AC195"/>
          <cell r="AD195"/>
          <cell r="AE195"/>
        </row>
        <row r="196">
          <cell r="G196"/>
          <cell r="H196"/>
          <cell r="I196"/>
          <cell r="J196"/>
          <cell r="K196"/>
          <cell r="L196"/>
          <cell r="M196"/>
          <cell r="N196"/>
          <cell r="O196"/>
          <cell r="P196"/>
          <cell r="Q196"/>
          <cell r="R196"/>
          <cell r="S196"/>
          <cell r="T196"/>
          <cell r="U196"/>
          <cell r="V196"/>
          <cell r="W196"/>
          <cell r="X196"/>
          <cell r="Y196"/>
          <cell r="Z196"/>
          <cell r="AA196"/>
          <cell r="AB196"/>
          <cell r="AC196"/>
          <cell r="AD196"/>
          <cell r="AE196"/>
        </row>
        <row r="197">
          <cell r="G197"/>
          <cell r="H197"/>
          <cell r="I197"/>
          <cell r="J197"/>
          <cell r="K197"/>
          <cell r="L197"/>
          <cell r="M197"/>
          <cell r="N197"/>
          <cell r="O197"/>
          <cell r="P197"/>
          <cell r="Q197"/>
          <cell r="R197"/>
          <cell r="S197"/>
          <cell r="T197"/>
          <cell r="U197"/>
          <cell r="V197"/>
          <cell r="W197"/>
          <cell r="X197"/>
          <cell r="Y197"/>
          <cell r="Z197"/>
          <cell r="AA197"/>
          <cell r="AB197"/>
          <cell r="AC197"/>
          <cell r="AD197"/>
          <cell r="AE197"/>
        </row>
        <row r="198">
          <cell r="G198"/>
          <cell r="H198"/>
          <cell r="I198"/>
          <cell r="J198"/>
          <cell r="K198"/>
          <cell r="L198"/>
          <cell r="M198"/>
          <cell r="N198"/>
          <cell r="O198"/>
          <cell r="P198"/>
          <cell r="Q198"/>
          <cell r="R198"/>
          <cell r="S198"/>
          <cell r="T198"/>
          <cell r="U198"/>
          <cell r="V198"/>
          <cell r="W198"/>
          <cell r="X198"/>
          <cell r="Y198"/>
          <cell r="Z198"/>
          <cell r="AA198"/>
          <cell r="AB198"/>
          <cell r="AC198"/>
          <cell r="AD198"/>
          <cell r="AE198"/>
        </row>
        <row r="199">
          <cell r="G199"/>
          <cell r="H199"/>
          <cell r="I199"/>
          <cell r="J199"/>
          <cell r="K199"/>
          <cell r="L199"/>
          <cell r="M199"/>
          <cell r="N199"/>
          <cell r="O199"/>
          <cell r="P199"/>
          <cell r="Q199"/>
          <cell r="R199"/>
          <cell r="S199"/>
          <cell r="T199"/>
          <cell r="U199"/>
          <cell r="V199"/>
          <cell r="W199"/>
          <cell r="X199"/>
          <cell r="Y199"/>
          <cell r="Z199"/>
          <cell r="AA199"/>
          <cell r="AB199"/>
          <cell r="AC199"/>
          <cell r="AD199"/>
          <cell r="AE199"/>
        </row>
        <row r="200">
          <cell r="G200"/>
          <cell r="H200"/>
          <cell r="I200"/>
          <cell r="J200"/>
          <cell r="K200"/>
          <cell r="L200"/>
          <cell r="M200"/>
          <cell r="N200"/>
          <cell r="O200"/>
          <cell r="P200"/>
          <cell r="Q200"/>
          <cell r="R200"/>
          <cell r="S200"/>
          <cell r="T200"/>
          <cell r="U200"/>
          <cell r="V200"/>
          <cell r="W200"/>
          <cell r="X200"/>
          <cell r="Y200"/>
          <cell r="Z200"/>
          <cell r="AA200"/>
          <cell r="AB200"/>
          <cell r="AC200"/>
          <cell r="AD200"/>
          <cell r="AE200"/>
        </row>
        <row r="201">
          <cell r="G201"/>
          <cell r="H201"/>
          <cell r="I201"/>
          <cell r="J201"/>
          <cell r="K201"/>
          <cell r="L201"/>
          <cell r="M201"/>
          <cell r="N201"/>
          <cell r="O201"/>
          <cell r="P201"/>
          <cell r="Q201"/>
          <cell r="R201"/>
          <cell r="S201"/>
          <cell r="T201"/>
          <cell r="U201"/>
          <cell r="V201"/>
          <cell r="W201"/>
          <cell r="X201"/>
          <cell r="Y201"/>
          <cell r="Z201"/>
          <cell r="AA201"/>
          <cell r="AB201"/>
          <cell r="AC201"/>
          <cell r="AD201"/>
          <cell r="AE201"/>
        </row>
        <row r="202">
          <cell r="G202"/>
          <cell r="H202"/>
          <cell r="I202"/>
          <cell r="J202"/>
          <cell r="K202"/>
          <cell r="L202"/>
          <cell r="M202"/>
          <cell r="N202"/>
          <cell r="O202"/>
          <cell r="P202"/>
          <cell r="Q202"/>
          <cell r="R202"/>
          <cell r="S202"/>
          <cell r="T202"/>
          <cell r="U202"/>
          <cell r="V202"/>
          <cell r="W202"/>
          <cell r="X202"/>
          <cell r="Y202"/>
          <cell r="Z202"/>
          <cell r="AA202"/>
          <cell r="AB202"/>
          <cell r="AC202"/>
          <cell r="AD202"/>
          <cell r="AE202"/>
        </row>
        <row r="203">
          <cell r="G203"/>
          <cell r="H203"/>
          <cell r="I203"/>
          <cell r="J203"/>
          <cell r="K203"/>
          <cell r="L203"/>
          <cell r="M203"/>
          <cell r="N203"/>
          <cell r="O203"/>
          <cell r="P203"/>
          <cell r="Q203"/>
          <cell r="R203"/>
          <cell r="S203"/>
          <cell r="T203"/>
          <cell r="U203"/>
          <cell r="V203"/>
          <cell r="W203"/>
          <cell r="X203"/>
          <cell r="Y203"/>
          <cell r="Z203"/>
          <cell r="AA203"/>
          <cell r="AB203"/>
          <cell r="AC203"/>
          <cell r="AD203"/>
          <cell r="AE203"/>
        </row>
        <row r="204">
          <cell r="G204"/>
          <cell r="H204"/>
          <cell r="I204"/>
          <cell r="J204"/>
          <cell r="K204"/>
          <cell r="L204"/>
          <cell r="M204"/>
          <cell r="N204"/>
          <cell r="O204"/>
          <cell r="P204"/>
          <cell r="Q204"/>
          <cell r="R204"/>
          <cell r="S204"/>
          <cell r="T204"/>
          <cell r="U204"/>
          <cell r="V204"/>
          <cell r="W204"/>
          <cell r="X204"/>
          <cell r="Y204"/>
          <cell r="Z204"/>
          <cell r="AA204"/>
          <cell r="AB204"/>
          <cell r="AC204"/>
          <cell r="AD204"/>
          <cell r="AE204"/>
        </row>
        <row r="205">
          <cell r="G205"/>
          <cell r="H205"/>
          <cell r="I205"/>
          <cell r="J205"/>
          <cell r="K205"/>
          <cell r="L205"/>
          <cell r="M205"/>
          <cell r="N205"/>
          <cell r="O205"/>
          <cell r="P205"/>
          <cell r="Q205"/>
          <cell r="R205"/>
          <cell r="S205"/>
          <cell r="T205"/>
          <cell r="U205"/>
          <cell r="V205"/>
          <cell r="W205"/>
          <cell r="X205"/>
          <cell r="Y205"/>
          <cell r="Z205"/>
          <cell r="AA205"/>
          <cell r="AB205"/>
          <cell r="AC205"/>
          <cell r="AD205"/>
          <cell r="AE205"/>
        </row>
        <row r="206">
          <cell r="G206"/>
          <cell r="H206"/>
          <cell r="I206"/>
          <cell r="J206"/>
          <cell r="K206"/>
          <cell r="L206"/>
          <cell r="M206"/>
          <cell r="N206"/>
          <cell r="O206"/>
          <cell r="P206"/>
          <cell r="Q206"/>
          <cell r="R206"/>
          <cell r="S206"/>
          <cell r="T206"/>
          <cell r="U206"/>
          <cell r="V206"/>
          <cell r="W206"/>
          <cell r="X206"/>
          <cell r="Y206"/>
          <cell r="Z206"/>
          <cell r="AA206"/>
          <cell r="AB206"/>
          <cell r="AC206"/>
          <cell r="AD206"/>
          <cell r="AE206"/>
        </row>
        <row r="207">
          <cell r="G207"/>
          <cell r="H207"/>
          <cell r="I207"/>
          <cell r="J207"/>
          <cell r="K207"/>
          <cell r="L207"/>
          <cell r="M207"/>
          <cell r="N207"/>
          <cell r="O207"/>
          <cell r="P207"/>
          <cell r="Q207"/>
          <cell r="R207"/>
          <cell r="S207"/>
          <cell r="T207"/>
          <cell r="U207"/>
          <cell r="V207"/>
          <cell r="W207"/>
          <cell r="X207"/>
          <cell r="Y207"/>
          <cell r="Z207"/>
          <cell r="AA207"/>
          <cell r="AB207"/>
          <cell r="AC207"/>
          <cell r="AD207"/>
          <cell r="AE207"/>
        </row>
        <row r="208">
          <cell r="G208"/>
          <cell r="H208"/>
          <cell r="I208"/>
          <cell r="J208"/>
          <cell r="K208"/>
          <cell r="L208"/>
          <cell r="M208"/>
          <cell r="N208"/>
          <cell r="O208"/>
          <cell r="P208"/>
          <cell r="Q208"/>
          <cell r="R208"/>
          <cell r="S208"/>
          <cell r="T208"/>
          <cell r="U208"/>
          <cell r="V208"/>
          <cell r="W208"/>
          <cell r="X208"/>
          <cell r="Y208"/>
          <cell r="Z208"/>
          <cell r="AA208"/>
          <cell r="AB208"/>
          <cell r="AC208"/>
          <cell r="AD208"/>
          <cell r="AE208"/>
        </row>
        <row r="209">
          <cell r="G209"/>
          <cell r="H209"/>
          <cell r="I209"/>
          <cell r="J209"/>
          <cell r="K209"/>
          <cell r="L209"/>
          <cell r="M209"/>
          <cell r="N209"/>
          <cell r="O209"/>
          <cell r="P209"/>
          <cell r="Q209"/>
          <cell r="R209"/>
          <cell r="S209"/>
          <cell r="T209"/>
          <cell r="U209"/>
          <cell r="V209"/>
          <cell r="W209"/>
          <cell r="X209"/>
          <cell r="Y209"/>
          <cell r="Z209"/>
          <cell r="AA209"/>
          <cell r="AB209"/>
          <cell r="AC209"/>
          <cell r="AD209"/>
          <cell r="AE209"/>
        </row>
        <row r="210">
          <cell r="G210"/>
          <cell r="H210"/>
          <cell r="I210"/>
          <cell r="J210"/>
          <cell r="K210"/>
          <cell r="L210"/>
          <cell r="M210"/>
          <cell r="N210"/>
          <cell r="O210"/>
          <cell r="P210"/>
          <cell r="Q210"/>
          <cell r="R210"/>
          <cell r="S210"/>
          <cell r="T210"/>
          <cell r="U210"/>
          <cell r="V210"/>
          <cell r="W210"/>
          <cell r="X210"/>
          <cell r="Y210"/>
          <cell r="Z210"/>
          <cell r="AA210"/>
          <cell r="AB210"/>
          <cell r="AC210"/>
          <cell r="AD210"/>
          <cell r="AE210"/>
        </row>
        <row r="211">
          <cell r="G211"/>
          <cell r="H211"/>
          <cell r="I211"/>
          <cell r="J211"/>
          <cell r="K211"/>
          <cell r="L211"/>
          <cell r="M211"/>
          <cell r="N211"/>
          <cell r="O211"/>
          <cell r="P211"/>
          <cell r="Q211"/>
          <cell r="R211"/>
          <cell r="S211"/>
          <cell r="T211"/>
          <cell r="U211"/>
          <cell r="V211"/>
          <cell r="W211"/>
          <cell r="X211"/>
          <cell r="Y211"/>
          <cell r="Z211"/>
          <cell r="AA211"/>
          <cell r="AB211"/>
          <cell r="AC211"/>
          <cell r="AD211"/>
          <cell r="AE211"/>
        </row>
        <row r="212">
          <cell r="G212"/>
          <cell r="H212"/>
          <cell r="I212"/>
          <cell r="J212"/>
          <cell r="K212"/>
          <cell r="L212"/>
          <cell r="M212"/>
          <cell r="N212"/>
          <cell r="O212"/>
          <cell r="P212"/>
          <cell r="Q212"/>
          <cell r="R212"/>
          <cell r="S212"/>
          <cell r="T212"/>
          <cell r="U212"/>
          <cell r="V212"/>
          <cell r="W212"/>
          <cell r="X212"/>
          <cell r="Y212"/>
          <cell r="Z212"/>
          <cell r="AA212"/>
          <cell r="AB212"/>
          <cell r="AC212"/>
          <cell r="AD212"/>
          <cell r="AE212"/>
        </row>
        <row r="213">
          <cell r="G213"/>
          <cell r="H213"/>
          <cell r="I213"/>
          <cell r="J213"/>
          <cell r="K213"/>
          <cell r="L213"/>
          <cell r="M213"/>
          <cell r="N213"/>
          <cell r="O213"/>
          <cell r="P213"/>
          <cell r="Q213"/>
          <cell r="R213"/>
          <cell r="S213"/>
          <cell r="T213"/>
          <cell r="U213"/>
          <cell r="V213"/>
          <cell r="W213"/>
          <cell r="X213"/>
          <cell r="Y213"/>
          <cell r="Z213"/>
          <cell r="AA213"/>
          <cell r="AB213"/>
          <cell r="AC213"/>
          <cell r="AD213"/>
          <cell r="AE213"/>
        </row>
        <row r="214">
          <cell r="G214"/>
          <cell r="H214"/>
          <cell r="I214"/>
          <cell r="J214"/>
          <cell r="K214"/>
          <cell r="L214"/>
          <cell r="M214"/>
          <cell r="N214"/>
          <cell r="O214"/>
          <cell r="P214"/>
          <cell r="Q214"/>
          <cell r="R214"/>
          <cell r="S214"/>
          <cell r="T214"/>
          <cell r="U214"/>
          <cell r="V214"/>
          <cell r="W214"/>
          <cell r="X214"/>
          <cell r="Y214"/>
          <cell r="Z214"/>
          <cell r="AA214"/>
          <cell r="AB214"/>
          <cell r="AC214"/>
          <cell r="AD214"/>
          <cell r="AE214"/>
        </row>
        <row r="215">
          <cell r="G215"/>
          <cell r="H215"/>
          <cell r="I215"/>
          <cell r="J215"/>
          <cell r="K215"/>
          <cell r="L215"/>
          <cell r="M215"/>
          <cell r="N215"/>
          <cell r="O215"/>
          <cell r="P215"/>
          <cell r="Q215"/>
          <cell r="R215"/>
          <cell r="S215"/>
          <cell r="T215"/>
          <cell r="U215"/>
          <cell r="V215"/>
          <cell r="W215"/>
          <cell r="X215"/>
          <cell r="Y215"/>
          <cell r="Z215"/>
          <cell r="AA215"/>
          <cell r="AB215"/>
          <cell r="AC215"/>
          <cell r="AD215"/>
          <cell r="AE215"/>
        </row>
        <row r="216">
          <cell r="G216"/>
          <cell r="H216"/>
          <cell r="I216"/>
          <cell r="J216"/>
          <cell r="K216"/>
          <cell r="L216"/>
          <cell r="M216"/>
          <cell r="N216"/>
          <cell r="O216"/>
          <cell r="P216"/>
          <cell r="Q216"/>
          <cell r="R216"/>
          <cell r="S216"/>
          <cell r="T216"/>
          <cell r="U216"/>
          <cell r="V216"/>
          <cell r="W216"/>
          <cell r="X216"/>
          <cell r="Y216"/>
          <cell r="Z216"/>
          <cell r="AA216"/>
          <cell r="AB216"/>
          <cell r="AC216"/>
          <cell r="AD216"/>
          <cell r="AE216"/>
        </row>
        <row r="217">
          <cell r="G217"/>
          <cell r="H217"/>
          <cell r="I217"/>
          <cell r="J217"/>
          <cell r="K217"/>
          <cell r="L217"/>
          <cell r="M217"/>
          <cell r="N217"/>
          <cell r="O217"/>
          <cell r="P217"/>
          <cell r="Q217"/>
          <cell r="R217"/>
          <cell r="S217"/>
          <cell r="T217"/>
          <cell r="U217"/>
          <cell r="V217"/>
          <cell r="W217"/>
          <cell r="X217"/>
          <cell r="Y217"/>
          <cell r="Z217"/>
          <cell r="AA217"/>
          <cell r="AB217"/>
          <cell r="AC217"/>
          <cell r="AD217"/>
          <cell r="AE217"/>
        </row>
        <row r="218">
          <cell r="G218"/>
          <cell r="H218"/>
          <cell r="I218"/>
          <cell r="J218"/>
          <cell r="K218"/>
          <cell r="L218"/>
          <cell r="M218"/>
          <cell r="N218"/>
          <cell r="O218"/>
          <cell r="P218"/>
          <cell r="Q218"/>
          <cell r="R218"/>
          <cell r="S218"/>
          <cell r="T218"/>
          <cell r="U218"/>
          <cell r="V218"/>
          <cell r="W218"/>
          <cell r="X218"/>
          <cell r="Y218"/>
          <cell r="Z218"/>
          <cell r="AA218"/>
          <cell r="AB218"/>
          <cell r="AC218"/>
          <cell r="AD218"/>
          <cell r="AE218"/>
        </row>
        <row r="219">
          <cell r="G219"/>
          <cell r="H219"/>
          <cell r="I219"/>
          <cell r="J219"/>
          <cell r="K219"/>
          <cell r="L219"/>
          <cell r="M219"/>
          <cell r="N219"/>
          <cell r="O219"/>
          <cell r="P219"/>
          <cell r="Q219"/>
          <cell r="R219"/>
          <cell r="S219"/>
          <cell r="T219"/>
          <cell r="U219"/>
          <cell r="V219"/>
          <cell r="W219"/>
          <cell r="X219"/>
          <cell r="Y219"/>
          <cell r="Z219"/>
          <cell r="AA219"/>
          <cell r="AB219"/>
          <cell r="AC219"/>
          <cell r="AD219"/>
          <cell r="AE219"/>
        </row>
        <row r="220">
          <cell r="G220"/>
          <cell r="H220"/>
          <cell r="I220"/>
          <cell r="J220"/>
          <cell r="K220"/>
          <cell r="L220"/>
          <cell r="M220"/>
          <cell r="N220"/>
          <cell r="O220"/>
          <cell r="P220"/>
          <cell r="Q220"/>
          <cell r="R220"/>
          <cell r="S220"/>
          <cell r="T220"/>
          <cell r="U220"/>
          <cell r="V220"/>
          <cell r="W220"/>
          <cell r="X220"/>
          <cell r="Y220"/>
          <cell r="Z220"/>
          <cell r="AA220"/>
          <cell r="AB220"/>
          <cell r="AC220"/>
          <cell r="AD220"/>
          <cell r="AE220"/>
        </row>
        <row r="221">
          <cell r="G221"/>
          <cell r="H221"/>
          <cell r="I221"/>
          <cell r="J221"/>
          <cell r="K221"/>
          <cell r="L221"/>
          <cell r="M221"/>
          <cell r="N221"/>
          <cell r="O221"/>
          <cell r="P221"/>
          <cell r="Q221"/>
          <cell r="R221"/>
          <cell r="S221"/>
          <cell r="T221"/>
          <cell r="U221"/>
          <cell r="V221"/>
          <cell r="W221"/>
          <cell r="X221"/>
          <cell r="Y221"/>
          <cell r="Z221"/>
          <cell r="AA221"/>
          <cell r="AB221"/>
          <cell r="AC221"/>
          <cell r="AD221"/>
          <cell r="AE221"/>
        </row>
        <row r="222">
          <cell r="G222"/>
          <cell r="H222"/>
          <cell r="I222"/>
          <cell r="J222"/>
          <cell r="K222"/>
          <cell r="L222"/>
          <cell r="M222"/>
          <cell r="N222"/>
          <cell r="O222"/>
          <cell r="P222"/>
          <cell r="Q222"/>
          <cell r="R222"/>
          <cell r="S222"/>
          <cell r="T222"/>
          <cell r="U222"/>
          <cell r="V222"/>
          <cell r="W222"/>
          <cell r="X222"/>
          <cell r="Y222"/>
          <cell r="Z222"/>
          <cell r="AA222"/>
          <cell r="AB222"/>
          <cell r="AC222"/>
          <cell r="AD222"/>
          <cell r="AE222"/>
        </row>
        <row r="223">
          <cell r="G223"/>
          <cell r="H223"/>
          <cell r="I223"/>
          <cell r="J223"/>
          <cell r="K223"/>
          <cell r="L223"/>
          <cell r="M223"/>
          <cell r="N223"/>
          <cell r="O223"/>
          <cell r="P223"/>
          <cell r="Q223"/>
          <cell r="R223"/>
          <cell r="S223"/>
          <cell r="T223"/>
          <cell r="U223"/>
          <cell r="V223"/>
          <cell r="W223"/>
          <cell r="X223"/>
          <cell r="Y223"/>
          <cell r="Z223"/>
          <cell r="AA223"/>
          <cell r="AB223"/>
          <cell r="AC223"/>
          <cell r="AD223"/>
          <cell r="AE223"/>
        </row>
        <row r="224">
          <cell r="G224"/>
          <cell r="H224"/>
          <cell r="I224"/>
          <cell r="J224"/>
          <cell r="K224"/>
          <cell r="L224"/>
          <cell r="M224"/>
          <cell r="N224"/>
          <cell r="O224"/>
          <cell r="P224"/>
          <cell r="Q224"/>
          <cell r="R224"/>
          <cell r="S224"/>
          <cell r="T224"/>
          <cell r="U224"/>
          <cell r="V224"/>
          <cell r="W224"/>
          <cell r="X224"/>
          <cell r="Y224"/>
          <cell r="Z224"/>
          <cell r="AA224"/>
          <cell r="AB224"/>
          <cell r="AC224"/>
          <cell r="AD224"/>
          <cell r="AE224"/>
        </row>
        <row r="225">
          <cell r="G225"/>
          <cell r="H225"/>
          <cell r="I225"/>
          <cell r="J225"/>
          <cell r="K225"/>
          <cell r="L225"/>
          <cell r="M225"/>
          <cell r="N225"/>
          <cell r="O225"/>
          <cell r="P225"/>
          <cell r="Q225"/>
          <cell r="R225"/>
          <cell r="S225"/>
          <cell r="T225"/>
          <cell r="U225"/>
          <cell r="V225"/>
          <cell r="W225"/>
          <cell r="X225"/>
          <cell r="Y225"/>
          <cell r="Z225"/>
          <cell r="AA225"/>
          <cell r="AB225"/>
          <cell r="AC225"/>
          <cell r="AD225"/>
          <cell r="AE225"/>
        </row>
        <row r="226">
          <cell r="G226"/>
          <cell r="H226"/>
          <cell r="I226"/>
          <cell r="J226"/>
          <cell r="K226"/>
          <cell r="L226"/>
          <cell r="M226"/>
          <cell r="N226"/>
          <cell r="O226"/>
          <cell r="P226"/>
          <cell r="Q226"/>
          <cell r="R226"/>
          <cell r="S226"/>
          <cell r="T226"/>
          <cell r="U226"/>
          <cell r="V226"/>
          <cell r="W226"/>
          <cell r="X226"/>
          <cell r="Y226"/>
          <cell r="Z226"/>
          <cell r="AA226"/>
          <cell r="AB226"/>
          <cell r="AC226"/>
          <cell r="AD226"/>
          <cell r="AE226"/>
        </row>
        <row r="227">
          <cell r="G227"/>
          <cell r="H227"/>
          <cell r="I227"/>
          <cell r="J227"/>
          <cell r="K227"/>
          <cell r="L227"/>
          <cell r="M227"/>
          <cell r="N227"/>
          <cell r="O227"/>
          <cell r="P227"/>
          <cell r="Q227"/>
          <cell r="R227"/>
          <cell r="S227"/>
          <cell r="T227"/>
          <cell r="U227"/>
          <cell r="V227"/>
          <cell r="W227"/>
          <cell r="X227"/>
          <cell r="Y227"/>
          <cell r="Z227"/>
          <cell r="AA227"/>
          <cell r="AB227"/>
          <cell r="AC227"/>
          <cell r="AD227"/>
          <cell r="AE227"/>
        </row>
        <row r="228">
          <cell r="G228"/>
          <cell r="H228"/>
          <cell r="I228"/>
          <cell r="J228"/>
          <cell r="K228"/>
          <cell r="L228"/>
          <cell r="M228"/>
          <cell r="N228"/>
          <cell r="O228"/>
          <cell r="P228"/>
          <cell r="Q228"/>
          <cell r="R228"/>
          <cell r="S228"/>
          <cell r="T228"/>
          <cell r="U228"/>
          <cell r="V228"/>
          <cell r="W228"/>
          <cell r="X228"/>
          <cell r="Y228"/>
          <cell r="Z228"/>
          <cell r="AA228"/>
          <cell r="AB228"/>
          <cell r="AC228"/>
          <cell r="AD228"/>
          <cell r="AE228"/>
        </row>
        <row r="229">
          <cell r="G229"/>
          <cell r="H229"/>
          <cell r="I229"/>
          <cell r="J229"/>
          <cell r="K229"/>
          <cell r="L229"/>
          <cell r="M229"/>
          <cell r="N229"/>
          <cell r="O229"/>
          <cell r="P229"/>
          <cell r="Q229"/>
          <cell r="R229"/>
          <cell r="S229"/>
          <cell r="T229"/>
          <cell r="U229"/>
          <cell r="V229"/>
          <cell r="W229"/>
          <cell r="X229"/>
          <cell r="Y229"/>
          <cell r="Z229"/>
          <cell r="AA229"/>
          <cell r="AB229"/>
          <cell r="AC229"/>
          <cell r="AD229"/>
          <cell r="AE229"/>
        </row>
        <row r="230">
          <cell r="G230"/>
          <cell r="H230"/>
          <cell r="I230"/>
          <cell r="J230"/>
          <cell r="K230"/>
          <cell r="L230"/>
          <cell r="M230"/>
          <cell r="N230"/>
          <cell r="O230"/>
          <cell r="P230"/>
          <cell r="Q230"/>
          <cell r="R230"/>
          <cell r="S230"/>
          <cell r="T230"/>
          <cell r="U230"/>
          <cell r="V230"/>
          <cell r="W230"/>
          <cell r="X230"/>
          <cell r="Y230"/>
          <cell r="Z230"/>
          <cell r="AA230"/>
          <cell r="AB230"/>
          <cell r="AC230"/>
          <cell r="AD230"/>
          <cell r="AE230"/>
        </row>
        <row r="231">
          <cell r="G231"/>
          <cell r="H231"/>
          <cell r="I231"/>
          <cell r="J231"/>
          <cell r="K231"/>
          <cell r="L231"/>
          <cell r="M231"/>
          <cell r="N231"/>
          <cell r="O231"/>
          <cell r="P231"/>
          <cell r="Q231"/>
          <cell r="R231"/>
          <cell r="S231"/>
          <cell r="T231"/>
          <cell r="U231"/>
          <cell r="V231"/>
          <cell r="W231"/>
          <cell r="X231"/>
          <cell r="Y231"/>
          <cell r="Z231"/>
          <cell r="AA231"/>
          <cell r="AB231"/>
          <cell r="AC231"/>
          <cell r="AD231"/>
          <cell r="AE231"/>
        </row>
        <row r="232">
          <cell r="G232"/>
          <cell r="H232"/>
          <cell r="I232"/>
          <cell r="J232"/>
          <cell r="K232"/>
          <cell r="L232"/>
          <cell r="M232"/>
          <cell r="N232"/>
          <cell r="O232"/>
          <cell r="P232"/>
          <cell r="Q232"/>
          <cell r="R232"/>
          <cell r="S232"/>
          <cell r="T232"/>
          <cell r="U232"/>
          <cell r="V232"/>
          <cell r="W232"/>
          <cell r="X232"/>
          <cell r="Y232"/>
          <cell r="Z232"/>
          <cell r="AA232"/>
          <cell r="AB232"/>
          <cell r="AC232"/>
          <cell r="AD232"/>
          <cell r="AE232"/>
        </row>
        <row r="233">
          <cell r="G233"/>
          <cell r="H233"/>
          <cell r="I233"/>
          <cell r="J233"/>
          <cell r="K233"/>
          <cell r="L233"/>
          <cell r="M233"/>
          <cell r="N233"/>
          <cell r="O233"/>
          <cell r="P233"/>
          <cell r="Q233"/>
          <cell r="R233"/>
          <cell r="S233"/>
          <cell r="T233"/>
          <cell r="U233"/>
          <cell r="V233"/>
          <cell r="W233"/>
          <cell r="X233"/>
          <cell r="Y233"/>
          <cell r="Z233"/>
          <cell r="AA233"/>
          <cell r="AB233"/>
          <cell r="AC233"/>
          <cell r="AD233"/>
          <cell r="AE233"/>
        </row>
        <row r="234">
          <cell r="G234"/>
          <cell r="H234"/>
          <cell r="I234"/>
          <cell r="J234"/>
          <cell r="K234"/>
          <cell r="L234"/>
          <cell r="M234"/>
          <cell r="N234"/>
          <cell r="O234"/>
          <cell r="P234"/>
          <cell r="Q234"/>
          <cell r="R234"/>
          <cell r="S234"/>
          <cell r="T234"/>
          <cell r="U234"/>
          <cell r="V234"/>
          <cell r="W234"/>
          <cell r="X234"/>
          <cell r="Y234"/>
          <cell r="Z234"/>
          <cell r="AA234"/>
          <cell r="AB234"/>
          <cell r="AC234"/>
          <cell r="AD234"/>
          <cell r="AE234"/>
        </row>
        <row r="235">
          <cell r="G235"/>
          <cell r="H235"/>
          <cell r="I235"/>
          <cell r="J235"/>
          <cell r="K235"/>
          <cell r="L235"/>
          <cell r="M235"/>
          <cell r="N235"/>
          <cell r="O235"/>
          <cell r="P235"/>
          <cell r="Q235"/>
          <cell r="R235"/>
          <cell r="S235"/>
          <cell r="T235"/>
          <cell r="U235"/>
          <cell r="V235"/>
          <cell r="W235"/>
          <cell r="X235"/>
          <cell r="Y235"/>
          <cell r="Z235"/>
          <cell r="AA235"/>
          <cell r="AB235"/>
          <cell r="AC235"/>
          <cell r="AD235"/>
          <cell r="AE235"/>
        </row>
        <row r="236">
          <cell r="G236"/>
          <cell r="H236"/>
          <cell r="I236"/>
          <cell r="J236"/>
          <cell r="K236"/>
          <cell r="L236"/>
          <cell r="M236"/>
          <cell r="N236"/>
          <cell r="O236"/>
          <cell r="P236"/>
          <cell r="Q236"/>
          <cell r="R236"/>
          <cell r="S236"/>
          <cell r="T236"/>
          <cell r="U236"/>
          <cell r="V236"/>
          <cell r="W236"/>
          <cell r="X236"/>
          <cell r="Y236"/>
          <cell r="Z236"/>
          <cell r="AA236"/>
          <cell r="AB236"/>
          <cell r="AC236"/>
          <cell r="AD236"/>
          <cell r="AE236"/>
        </row>
        <row r="237">
          <cell r="G237"/>
          <cell r="H237"/>
          <cell r="I237"/>
          <cell r="J237"/>
          <cell r="K237"/>
          <cell r="L237"/>
          <cell r="M237"/>
          <cell r="N237"/>
          <cell r="O237"/>
          <cell r="P237"/>
          <cell r="Q237"/>
          <cell r="R237"/>
          <cell r="S237"/>
          <cell r="T237"/>
          <cell r="U237"/>
          <cell r="V237"/>
          <cell r="W237"/>
          <cell r="X237"/>
          <cell r="Y237"/>
          <cell r="Z237"/>
          <cell r="AA237"/>
          <cell r="AB237"/>
          <cell r="AC237"/>
          <cell r="AD237"/>
          <cell r="AE237"/>
        </row>
        <row r="238">
          <cell r="G238"/>
          <cell r="H238"/>
          <cell r="I238"/>
          <cell r="J238"/>
          <cell r="K238"/>
          <cell r="L238"/>
          <cell r="M238"/>
          <cell r="N238"/>
          <cell r="O238"/>
          <cell r="P238"/>
          <cell r="Q238"/>
          <cell r="R238"/>
          <cell r="S238"/>
          <cell r="T238"/>
          <cell r="U238"/>
          <cell r="V238"/>
          <cell r="W238"/>
          <cell r="X238"/>
          <cell r="Y238"/>
          <cell r="Z238"/>
          <cell r="AA238"/>
          <cell r="AB238"/>
          <cell r="AC238"/>
          <cell r="AD238"/>
          <cell r="AE238"/>
        </row>
        <row r="239">
          <cell r="G239"/>
          <cell r="H239"/>
          <cell r="I239"/>
          <cell r="J239"/>
          <cell r="K239"/>
          <cell r="L239"/>
          <cell r="M239"/>
          <cell r="N239"/>
          <cell r="O239"/>
          <cell r="P239"/>
          <cell r="Q239"/>
          <cell r="R239"/>
          <cell r="S239"/>
          <cell r="T239"/>
          <cell r="U239"/>
          <cell r="V239"/>
          <cell r="W239"/>
          <cell r="X239"/>
          <cell r="Y239"/>
          <cell r="Z239"/>
          <cell r="AA239"/>
          <cell r="AB239"/>
          <cell r="AC239"/>
          <cell r="AD239"/>
          <cell r="AE239"/>
        </row>
        <row r="240">
          <cell r="G240"/>
          <cell r="H240"/>
          <cell r="I240"/>
          <cell r="J240"/>
          <cell r="K240"/>
          <cell r="L240"/>
          <cell r="M240"/>
          <cell r="N240"/>
          <cell r="O240"/>
          <cell r="P240"/>
          <cell r="Q240"/>
          <cell r="R240"/>
          <cell r="S240"/>
          <cell r="T240"/>
          <cell r="U240"/>
          <cell r="V240"/>
          <cell r="W240"/>
          <cell r="X240"/>
          <cell r="Y240"/>
          <cell r="Z240"/>
          <cell r="AA240"/>
          <cell r="AB240"/>
          <cell r="AC240"/>
          <cell r="AD240"/>
          <cell r="AE240"/>
        </row>
        <row r="241">
          <cell r="G241"/>
          <cell r="H241"/>
          <cell r="I241"/>
          <cell r="J241"/>
          <cell r="K241"/>
          <cell r="L241"/>
          <cell r="M241"/>
          <cell r="N241"/>
          <cell r="O241"/>
          <cell r="P241"/>
          <cell r="Q241"/>
          <cell r="R241"/>
          <cell r="S241"/>
          <cell r="T241"/>
          <cell r="U241"/>
          <cell r="V241"/>
          <cell r="W241"/>
          <cell r="X241"/>
          <cell r="Y241"/>
          <cell r="Z241"/>
          <cell r="AA241"/>
          <cell r="AB241"/>
          <cell r="AC241"/>
          <cell r="AD241"/>
          <cell r="AE241"/>
        </row>
        <row r="242">
          <cell r="G242"/>
          <cell r="H242"/>
          <cell r="I242"/>
          <cell r="J242"/>
          <cell r="K242"/>
          <cell r="L242"/>
          <cell r="M242"/>
          <cell r="N242"/>
          <cell r="O242"/>
          <cell r="P242"/>
          <cell r="Q242"/>
          <cell r="R242"/>
          <cell r="S242"/>
          <cell r="T242"/>
          <cell r="U242"/>
          <cell r="V242"/>
          <cell r="W242"/>
          <cell r="X242"/>
          <cell r="Y242"/>
          <cell r="Z242"/>
          <cell r="AA242"/>
          <cell r="AB242"/>
          <cell r="AC242"/>
          <cell r="AD242"/>
          <cell r="AE242"/>
        </row>
        <row r="243">
          <cell r="G243"/>
          <cell r="H243"/>
          <cell r="I243"/>
          <cell r="J243"/>
          <cell r="K243"/>
          <cell r="L243"/>
          <cell r="M243"/>
          <cell r="N243"/>
          <cell r="O243"/>
          <cell r="P243"/>
          <cell r="Q243"/>
          <cell r="R243"/>
          <cell r="S243"/>
          <cell r="T243"/>
          <cell r="U243"/>
          <cell r="V243"/>
          <cell r="W243"/>
          <cell r="X243"/>
          <cell r="Y243"/>
          <cell r="Z243"/>
          <cell r="AA243"/>
          <cell r="AB243"/>
          <cell r="AC243"/>
          <cell r="AD243"/>
          <cell r="AE243"/>
        </row>
        <row r="244">
          <cell r="G244"/>
          <cell r="H244"/>
          <cell r="I244"/>
          <cell r="J244"/>
          <cell r="K244"/>
          <cell r="L244"/>
          <cell r="M244"/>
          <cell r="N244"/>
          <cell r="O244"/>
          <cell r="P244"/>
          <cell r="Q244"/>
          <cell r="R244"/>
          <cell r="S244"/>
          <cell r="T244"/>
          <cell r="U244"/>
          <cell r="V244"/>
          <cell r="W244"/>
          <cell r="X244"/>
          <cell r="Y244"/>
          <cell r="Z244"/>
          <cell r="AA244"/>
          <cell r="AB244"/>
          <cell r="AC244"/>
          <cell r="AD244"/>
          <cell r="AE244"/>
        </row>
        <row r="245">
          <cell r="G245"/>
          <cell r="H245"/>
          <cell r="I245"/>
          <cell r="J245"/>
          <cell r="K245"/>
          <cell r="L245"/>
          <cell r="M245"/>
          <cell r="N245"/>
          <cell r="O245"/>
          <cell r="P245"/>
          <cell r="Q245"/>
          <cell r="R245"/>
          <cell r="S245"/>
          <cell r="T245"/>
          <cell r="U245"/>
          <cell r="V245"/>
          <cell r="W245"/>
          <cell r="X245"/>
          <cell r="Y245"/>
          <cell r="Z245"/>
          <cell r="AA245"/>
          <cell r="AB245"/>
          <cell r="AC245"/>
          <cell r="AD245"/>
          <cell r="AE245"/>
        </row>
        <row r="246">
          <cell r="G246"/>
          <cell r="H246"/>
          <cell r="I246"/>
          <cell r="J246"/>
          <cell r="K246"/>
          <cell r="L246"/>
          <cell r="M246"/>
          <cell r="N246"/>
          <cell r="O246"/>
          <cell r="P246"/>
          <cell r="Q246"/>
          <cell r="R246"/>
          <cell r="S246"/>
          <cell r="T246"/>
          <cell r="U246"/>
          <cell r="V246"/>
          <cell r="W246"/>
          <cell r="X246"/>
          <cell r="Y246"/>
          <cell r="Z246"/>
          <cell r="AA246"/>
          <cell r="AB246"/>
          <cell r="AC246"/>
          <cell r="AD246"/>
          <cell r="AE246"/>
        </row>
        <row r="247">
          <cell r="G247"/>
          <cell r="H247"/>
          <cell r="I247"/>
          <cell r="J247"/>
          <cell r="K247"/>
          <cell r="L247"/>
          <cell r="M247"/>
          <cell r="N247"/>
          <cell r="O247"/>
          <cell r="P247"/>
          <cell r="Q247"/>
          <cell r="R247"/>
          <cell r="S247"/>
          <cell r="T247"/>
          <cell r="U247"/>
          <cell r="V247"/>
          <cell r="W247"/>
          <cell r="X247"/>
          <cell r="Y247"/>
          <cell r="Z247"/>
          <cell r="AA247"/>
          <cell r="AB247"/>
          <cell r="AC247"/>
          <cell r="AD247"/>
          <cell r="AE247"/>
        </row>
        <row r="248">
          <cell r="G248"/>
          <cell r="H248"/>
          <cell r="I248"/>
          <cell r="J248"/>
          <cell r="K248"/>
          <cell r="L248"/>
          <cell r="M248"/>
          <cell r="N248"/>
          <cell r="O248"/>
          <cell r="P248"/>
          <cell r="Q248"/>
          <cell r="R248"/>
          <cell r="S248"/>
          <cell r="T248"/>
          <cell r="U248"/>
          <cell r="V248"/>
          <cell r="W248"/>
          <cell r="X248"/>
          <cell r="Y248"/>
          <cell r="Z248"/>
          <cell r="AA248"/>
          <cell r="AB248"/>
          <cell r="AC248"/>
          <cell r="AD248"/>
          <cell r="AE248"/>
        </row>
        <row r="249">
          <cell r="G249"/>
          <cell r="H249"/>
          <cell r="I249"/>
          <cell r="J249"/>
          <cell r="K249"/>
          <cell r="L249"/>
          <cell r="M249"/>
          <cell r="N249"/>
          <cell r="O249"/>
          <cell r="P249"/>
          <cell r="Q249"/>
          <cell r="R249"/>
          <cell r="S249"/>
          <cell r="T249"/>
          <cell r="U249"/>
          <cell r="V249"/>
          <cell r="W249"/>
          <cell r="X249"/>
          <cell r="Y249"/>
          <cell r="Z249"/>
          <cell r="AA249"/>
          <cell r="AB249"/>
          <cell r="AC249"/>
          <cell r="AD249"/>
          <cell r="AE249"/>
        </row>
        <row r="250">
          <cell r="G250"/>
          <cell r="H250"/>
          <cell r="I250"/>
          <cell r="J250"/>
          <cell r="K250"/>
          <cell r="L250"/>
          <cell r="M250"/>
          <cell r="N250"/>
          <cell r="O250"/>
          <cell r="P250"/>
          <cell r="Q250"/>
          <cell r="R250"/>
          <cell r="S250"/>
          <cell r="T250"/>
          <cell r="U250"/>
          <cell r="V250"/>
          <cell r="W250"/>
          <cell r="X250"/>
          <cell r="Y250"/>
          <cell r="Z250"/>
          <cell r="AA250"/>
          <cell r="AB250"/>
          <cell r="AC250"/>
          <cell r="AD250"/>
          <cell r="AE250"/>
        </row>
        <row r="251">
          <cell r="G251"/>
          <cell r="H251"/>
          <cell r="I251"/>
          <cell r="J251"/>
          <cell r="K251"/>
          <cell r="L251"/>
          <cell r="M251"/>
          <cell r="N251"/>
          <cell r="O251"/>
          <cell r="P251"/>
          <cell r="Q251"/>
          <cell r="R251"/>
          <cell r="S251"/>
          <cell r="T251"/>
          <cell r="U251"/>
          <cell r="V251"/>
          <cell r="W251"/>
          <cell r="X251"/>
          <cell r="Y251"/>
          <cell r="Z251"/>
          <cell r="AA251"/>
          <cell r="AB251"/>
          <cell r="AC251"/>
          <cell r="AD251"/>
          <cell r="AE251"/>
        </row>
        <row r="252">
          <cell r="G252"/>
          <cell r="H252"/>
          <cell r="I252"/>
          <cell r="J252"/>
          <cell r="K252"/>
          <cell r="L252"/>
          <cell r="M252"/>
          <cell r="N252"/>
          <cell r="O252"/>
          <cell r="P252"/>
          <cell r="Q252"/>
          <cell r="R252"/>
          <cell r="S252"/>
          <cell r="T252"/>
          <cell r="U252"/>
          <cell r="V252"/>
          <cell r="W252"/>
          <cell r="X252"/>
          <cell r="Y252"/>
          <cell r="Z252"/>
          <cell r="AA252"/>
          <cell r="AB252"/>
          <cell r="AC252"/>
          <cell r="AD252"/>
          <cell r="AE252"/>
        </row>
        <row r="253">
          <cell r="G253"/>
          <cell r="H253"/>
          <cell r="I253"/>
          <cell r="J253"/>
          <cell r="K253"/>
          <cell r="L253"/>
          <cell r="M253"/>
          <cell r="N253"/>
          <cell r="O253"/>
          <cell r="P253"/>
          <cell r="Q253"/>
          <cell r="R253"/>
          <cell r="S253"/>
          <cell r="T253"/>
          <cell r="U253"/>
          <cell r="V253"/>
          <cell r="W253"/>
          <cell r="X253"/>
          <cell r="Y253"/>
          <cell r="Z253"/>
          <cell r="AA253"/>
          <cell r="AB253"/>
          <cell r="AC253"/>
          <cell r="AD253"/>
          <cell r="AE253"/>
        </row>
        <row r="254">
          <cell r="G254"/>
          <cell r="H254"/>
          <cell r="I254"/>
          <cell r="J254"/>
          <cell r="K254"/>
          <cell r="L254"/>
          <cell r="M254"/>
          <cell r="N254"/>
          <cell r="O254"/>
          <cell r="P254"/>
          <cell r="Q254"/>
          <cell r="R254"/>
          <cell r="S254"/>
          <cell r="T254"/>
          <cell r="U254"/>
          <cell r="V254"/>
          <cell r="W254"/>
          <cell r="X254"/>
          <cell r="Y254"/>
          <cell r="Z254"/>
          <cell r="AA254"/>
          <cell r="AB254"/>
          <cell r="AC254"/>
          <cell r="AD254"/>
          <cell r="AE254"/>
        </row>
        <row r="255">
          <cell r="G255"/>
          <cell r="H255"/>
          <cell r="I255"/>
          <cell r="J255"/>
          <cell r="K255"/>
          <cell r="L255"/>
          <cell r="M255"/>
          <cell r="N255"/>
          <cell r="O255"/>
          <cell r="P255"/>
          <cell r="Q255"/>
          <cell r="R255"/>
          <cell r="S255"/>
          <cell r="T255"/>
          <cell r="U255"/>
          <cell r="V255"/>
          <cell r="W255"/>
          <cell r="X255"/>
          <cell r="Y255"/>
          <cell r="Z255"/>
          <cell r="AA255"/>
          <cell r="AB255"/>
          <cell r="AC255"/>
          <cell r="AD255"/>
          <cell r="AE255"/>
        </row>
        <row r="256">
          <cell r="G256"/>
          <cell r="H256"/>
          <cell r="I256"/>
          <cell r="J256"/>
          <cell r="K256"/>
          <cell r="L256"/>
          <cell r="M256"/>
          <cell r="N256"/>
          <cell r="O256"/>
          <cell r="P256"/>
          <cell r="Q256"/>
          <cell r="R256"/>
          <cell r="S256"/>
          <cell r="T256"/>
          <cell r="U256"/>
          <cell r="V256"/>
          <cell r="W256"/>
          <cell r="X256"/>
          <cell r="Y256"/>
          <cell r="Z256"/>
          <cell r="AA256"/>
          <cell r="AB256"/>
          <cell r="AC256"/>
          <cell r="AD256"/>
          <cell r="AE256"/>
        </row>
        <row r="257">
          <cell r="G257"/>
          <cell r="H257"/>
          <cell r="I257"/>
          <cell r="J257"/>
          <cell r="K257"/>
          <cell r="L257"/>
          <cell r="M257"/>
          <cell r="N257"/>
          <cell r="O257"/>
          <cell r="P257"/>
          <cell r="Q257"/>
          <cell r="R257"/>
          <cell r="S257"/>
          <cell r="T257"/>
          <cell r="U257"/>
          <cell r="V257"/>
          <cell r="W257"/>
          <cell r="X257"/>
          <cell r="Y257"/>
          <cell r="Z257"/>
          <cell r="AA257"/>
          <cell r="AB257"/>
          <cell r="AC257"/>
          <cell r="AD257"/>
          <cell r="AE257"/>
        </row>
        <row r="258">
          <cell r="G258"/>
          <cell r="H258"/>
          <cell r="I258"/>
          <cell r="J258"/>
          <cell r="K258"/>
          <cell r="L258"/>
          <cell r="M258"/>
          <cell r="N258"/>
          <cell r="O258"/>
          <cell r="P258"/>
          <cell r="Q258"/>
          <cell r="R258"/>
          <cell r="S258"/>
          <cell r="T258"/>
          <cell r="U258"/>
          <cell r="V258"/>
          <cell r="W258"/>
          <cell r="X258"/>
          <cell r="Y258"/>
          <cell r="Z258"/>
          <cell r="AA258"/>
          <cell r="AB258"/>
          <cell r="AC258"/>
          <cell r="AD258"/>
          <cell r="AE258"/>
        </row>
        <row r="259">
          <cell r="G259"/>
          <cell r="H259"/>
          <cell r="I259"/>
          <cell r="J259"/>
          <cell r="K259"/>
          <cell r="L259"/>
          <cell r="M259"/>
          <cell r="N259"/>
          <cell r="O259"/>
          <cell r="P259"/>
          <cell r="Q259"/>
          <cell r="R259"/>
          <cell r="S259"/>
          <cell r="T259"/>
          <cell r="U259"/>
          <cell r="V259"/>
          <cell r="W259"/>
          <cell r="X259"/>
          <cell r="Y259"/>
          <cell r="Z259"/>
          <cell r="AA259"/>
          <cell r="AB259"/>
          <cell r="AC259"/>
          <cell r="AD259"/>
          <cell r="AE259"/>
        </row>
        <row r="260">
          <cell r="G260"/>
          <cell r="H260"/>
          <cell r="I260"/>
          <cell r="J260"/>
          <cell r="K260"/>
          <cell r="L260"/>
          <cell r="M260"/>
          <cell r="N260"/>
          <cell r="O260"/>
          <cell r="P260"/>
          <cell r="Q260"/>
          <cell r="R260"/>
          <cell r="S260"/>
          <cell r="T260"/>
          <cell r="U260"/>
          <cell r="V260"/>
          <cell r="W260"/>
          <cell r="X260"/>
          <cell r="Y260"/>
          <cell r="Z260"/>
          <cell r="AA260"/>
          <cell r="AB260"/>
          <cell r="AC260"/>
          <cell r="AD260"/>
          <cell r="AE260"/>
        </row>
        <row r="261">
          <cell r="G261"/>
          <cell r="H261"/>
          <cell r="I261"/>
          <cell r="J261"/>
          <cell r="K261"/>
          <cell r="L261"/>
          <cell r="M261"/>
          <cell r="N261"/>
          <cell r="O261"/>
          <cell r="P261"/>
          <cell r="Q261"/>
          <cell r="R261"/>
          <cell r="S261"/>
          <cell r="T261"/>
          <cell r="U261"/>
          <cell r="V261"/>
          <cell r="W261"/>
          <cell r="X261"/>
          <cell r="Y261"/>
          <cell r="Z261"/>
          <cell r="AA261"/>
          <cell r="AB261"/>
          <cell r="AC261"/>
          <cell r="AD261"/>
          <cell r="AE261"/>
        </row>
        <row r="262">
          <cell r="G262"/>
          <cell r="H262"/>
          <cell r="I262"/>
          <cell r="J262"/>
          <cell r="K262"/>
          <cell r="L262"/>
          <cell r="M262"/>
          <cell r="N262"/>
          <cell r="O262"/>
          <cell r="P262"/>
          <cell r="Q262"/>
          <cell r="R262"/>
          <cell r="S262"/>
          <cell r="T262"/>
          <cell r="U262"/>
          <cell r="V262"/>
          <cell r="W262"/>
          <cell r="X262"/>
          <cell r="Y262"/>
          <cell r="Z262"/>
          <cell r="AA262"/>
          <cell r="AB262"/>
          <cell r="AC262"/>
          <cell r="AD262"/>
          <cell r="AE262"/>
        </row>
        <row r="263">
          <cell r="G263"/>
          <cell r="H263"/>
          <cell r="I263"/>
          <cell r="J263"/>
          <cell r="K263"/>
          <cell r="L263"/>
          <cell r="M263"/>
          <cell r="N263"/>
          <cell r="O263"/>
          <cell r="P263"/>
          <cell r="Q263"/>
          <cell r="R263"/>
          <cell r="S263"/>
          <cell r="T263"/>
          <cell r="U263"/>
          <cell r="V263"/>
          <cell r="W263"/>
          <cell r="X263"/>
          <cell r="Y263"/>
          <cell r="Z263"/>
          <cell r="AA263"/>
          <cell r="AB263"/>
          <cell r="AC263"/>
          <cell r="AD263"/>
          <cell r="AE263"/>
        </row>
        <row r="264">
          <cell r="G264"/>
          <cell r="H264"/>
          <cell r="I264"/>
          <cell r="J264"/>
          <cell r="K264"/>
          <cell r="L264"/>
          <cell r="M264"/>
          <cell r="N264"/>
          <cell r="O264"/>
          <cell r="P264"/>
          <cell r="Q264"/>
          <cell r="R264"/>
          <cell r="S264"/>
          <cell r="T264"/>
          <cell r="U264"/>
          <cell r="V264"/>
          <cell r="W264"/>
          <cell r="X264"/>
          <cell r="Y264"/>
          <cell r="Z264"/>
          <cell r="AA264"/>
          <cell r="AB264"/>
          <cell r="AC264"/>
          <cell r="AD264"/>
          <cell r="AE264"/>
        </row>
        <row r="265">
          <cell r="G265"/>
          <cell r="H265"/>
          <cell r="I265"/>
          <cell r="J265"/>
          <cell r="K265"/>
          <cell r="L265"/>
          <cell r="M265"/>
          <cell r="N265"/>
          <cell r="O265"/>
          <cell r="P265"/>
          <cell r="Q265"/>
          <cell r="R265"/>
          <cell r="S265"/>
          <cell r="T265"/>
          <cell r="U265"/>
          <cell r="V265"/>
          <cell r="W265"/>
          <cell r="X265"/>
          <cell r="Y265"/>
          <cell r="Z265"/>
          <cell r="AA265"/>
          <cell r="AB265"/>
          <cell r="AC265"/>
          <cell r="AD265"/>
          <cell r="AE265"/>
        </row>
        <row r="266">
          <cell r="G266"/>
          <cell r="H266"/>
          <cell r="I266"/>
          <cell r="J266"/>
          <cell r="K266"/>
          <cell r="L266"/>
          <cell r="M266"/>
          <cell r="N266"/>
          <cell r="O266"/>
          <cell r="P266"/>
          <cell r="Q266"/>
          <cell r="R266"/>
          <cell r="S266"/>
          <cell r="T266"/>
          <cell r="U266"/>
          <cell r="V266"/>
          <cell r="W266"/>
          <cell r="X266"/>
          <cell r="Y266"/>
          <cell r="Z266"/>
          <cell r="AA266"/>
          <cell r="AB266"/>
          <cell r="AC266"/>
          <cell r="AD266"/>
          <cell r="AE266"/>
        </row>
        <row r="267">
          <cell r="G267"/>
          <cell r="H267"/>
          <cell r="I267"/>
          <cell r="J267"/>
          <cell r="K267"/>
          <cell r="L267"/>
          <cell r="M267"/>
          <cell r="N267"/>
          <cell r="O267"/>
          <cell r="P267"/>
          <cell r="Q267"/>
          <cell r="R267"/>
          <cell r="S267"/>
          <cell r="T267"/>
          <cell r="U267"/>
          <cell r="V267"/>
          <cell r="W267"/>
          <cell r="X267"/>
          <cell r="Y267"/>
          <cell r="Z267"/>
          <cell r="AA267"/>
          <cell r="AB267"/>
          <cell r="AC267"/>
          <cell r="AD267"/>
          <cell r="AE267"/>
        </row>
        <row r="268">
          <cell r="G268"/>
          <cell r="H268"/>
          <cell r="I268"/>
          <cell r="J268"/>
          <cell r="K268"/>
          <cell r="L268"/>
          <cell r="M268"/>
          <cell r="N268"/>
          <cell r="O268"/>
          <cell r="P268"/>
          <cell r="Q268"/>
          <cell r="R268"/>
          <cell r="S268"/>
          <cell r="T268"/>
          <cell r="U268"/>
          <cell r="V268"/>
          <cell r="W268"/>
          <cell r="X268"/>
          <cell r="Y268"/>
          <cell r="Z268"/>
          <cell r="AA268"/>
          <cell r="AB268"/>
          <cell r="AC268"/>
          <cell r="AD268"/>
          <cell r="AE268"/>
        </row>
        <row r="269">
          <cell r="G269"/>
          <cell r="H269"/>
          <cell r="I269"/>
          <cell r="J269"/>
          <cell r="K269"/>
          <cell r="L269"/>
          <cell r="M269"/>
          <cell r="N269"/>
          <cell r="O269"/>
          <cell r="P269"/>
          <cell r="Q269"/>
          <cell r="R269"/>
          <cell r="S269"/>
          <cell r="T269"/>
          <cell r="U269"/>
          <cell r="V269"/>
          <cell r="W269"/>
          <cell r="X269"/>
          <cell r="Y269"/>
          <cell r="Z269"/>
          <cell r="AA269"/>
          <cell r="AB269"/>
          <cell r="AC269"/>
          <cell r="AD269"/>
          <cell r="AE269"/>
        </row>
        <row r="270">
          <cell r="G270"/>
          <cell r="H270"/>
          <cell r="I270"/>
          <cell r="J270"/>
          <cell r="K270"/>
          <cell r="L270"/>
          <cell r="M270"/>
          <cell r="N270"/>
          <cell r="O270"/>
          <cell r="P270"/>
          <cell r="Q270"/>
          <cell r="R270"/>
          <cell r="S270"/>
          <cell r="T270"/>
          <cell r="U270"/>
          <cell r="V270"/>
          <cell r="W270"/>
          <cell r="X270"/>
          <cell r="Y270"/>
          <cell r="Z270"/>
          <cell r="AA270"/>
          <cell r="AB270"/>
          <cell r="AC270"/>
          <cell r="AD270"/>
          <cell r="AE270"/>
        </row>
        <row r="271">
          <cell r="G271"/>
          <cell r="H271"/>
          <cell r="I271"/>
          <cell r="J271"/>
          <cell r="K271"/>
          <cell r="L271"/>
          <cell r="M271"/>
          <cell r="N271"/>
          <cell r="O271"/>
          <cell r="P271"/>
          <cell r="Q271"/>
          <cell r="R271"/>
          <cell r="S271"/>
          <cell r="T271"/>
          <cell r="U271"/>
          <cell r="V271"/>
          <cell r="W271"/>
          <cell r="X271"/>
          <cell r="Y271"/>
          <cell r="Z271"/>
          <cell r="AA271"/>
          <cell r="AB271"/>
          <cell r="AC271"/>
          <cell r="AD271"/>
          <cell r="AE271"/>
        </row>
        <row r="272">
          <cell r="G272"/>
          <cell r="H272"/>
          <cell r="I272"/>
          <cell r="J272"/>
          <cell r="K272"/>
          <cell r="L272"/>
          <cell r="M272"/>
          <cell r="N272"/>
          <cell r="O272"/>
          <cell r="P272"/>
          <cell r="Q272"/>
          <cell r="R272"/>
          <cell r="S272"/>
          <cell r="T272"/>
          <cell r="U272"/>
          <cell r="V272"/>
          <cell r="W272"/>
          <cell r="X272"/>
          <cell r="Y272"/>
          <cell r="Z272"/>
          <cell r="AA272"/>
          <cell r="AB272"/>
          <cell r="AC272"/>
          <cell r="AD272"/>
          <cell r="AE272"/>
        </row>
        <row r="273">
          <cell r="G273"/>
          <cell r="H273"/>
          <cell r="I273"/>
          <cell r="J273"/>
          <cell r="K273"/>
          <cell r="L273"/>
          <cell r="M273"/>
          <cell r="N273"/>
          <cell r="O273"/>
          <cell r="P273"/>
          <cell r="Q273"/>
          <cell r="R273"/>
          <cell r="S273"/>
          <cell r="T273"/>
          <cell r="U273"/>
          <cell r="V273"/>
          <cell r="W273"/>
          <cell r="X273"/>
          <cell r="Y273"/>
          <cell r="Z273"/>
          <cell r="AA273"/>
          <cell r="AB273"/>
          <cell r="AC273"/>
          <cell r="AD273"/>
          <cell r="AE273"/>
        </row>
        <row r="274">
          <cell r="G274"/>
          <cell r="H274"/>
          <cell r="I274"/>
          <cell r="J274"/>
          <cell r="K274"/>
          <cell r="L274"/>
          <cell r="M274"/>
          <cell r="N274"/>
          <cell r="O274"/>
          <cell r="P274"/>
          <cell r="Q274"/>
          <cell r="R274"/>
          <cell r="S274"/>
          <cell r="T274"/>
          <cell r="U274"/>
          <cell r="V274"/>
          <cell r="W274"/>
          <cell r="X274"/>
          <cell r="Y274"/>
          <cell r="Z274"/>
          <cell r="AA274"/>
          <cell r="AB274"/>
          <cell r="AC274"/>
          <cell r="AD274"/>
          <cell r="AE274"/>
        </row>
        <row r="275">
          <cell r="G275"/>
          <cell r="H275"/>
          <cell r="I275"/>
          <cell r="J275"/>
          <cell r="K275"/>
          <cell r="L275"/>
          <cell r="M275"/>
          <cell r="N275"/>
          <cell r="O275"/>
          <cell r="P275"/>
          <cell r="Q275"/>
          <cell r="R275"/>
          <cell r="S275"/>
          <cell r="T275"/>
          <cell r="U275"/>
          <cell r="V275"/>
          <cell r="W275"/>
          <cell r="X275"/>
          <cell r="Y275"/>
          <cell r="Z275"/>
          <cell r="AA275"/>
          <cell r="AB275"/>
          <cell r="AC275"/>
          <cell r="AD275"/>
          <cell r="AE275"/>
        </row>
        <row r="276">
          <cell r="G276"/>
          <cell r="H276"/>
          <cell r="I276"/>
          <cell r="J276"/>
          <cell r="K276"/>
          <cell r="L276"/>
          <cell r="M276"/>
          <cell r="N276"/>
          <cell r="O276"/>
          <cell r="P276"/>
          <cell r="Q276"/>
          <cell r="R276"/>
          <cell r="S276"/>
          <cell r="T276"/>
          <cell r="U276"/>
          <cell r="V276"/>
          <cell r="W276"/>
          <cell r="X276"/>
          <cell r="Y276"/>
          <cell r="Z276"/>
          <cell r="AA276"/>
          <cell r="AB276"/>
          <cell r="AC276"/>
          <cell r="AD276"/>
          <cell r="AE276"/>
        </row>
        <row r="277">
          <cell r="G277"/>
          <cell r="H277"/>
          <cell r="I277"/>
          <cell r="J277"/>
          <cell r="K277"/>
          <cell r="L277"/>
          <cell r="M277"/>
          <cell r="N277"/>
          <cell r="O277"/>
          <cell r="P277"/>
          <cell r="Q277"/>
          <cell r="R277"/>
          <cell r="S277"/>
          <cell r="T277"/>
          <cell r="U277"/>
          <cell r="V277"/>
          <cell r="W277"/>
          <cell r="X277"/>
          <cell r="Y277"/>
          <cell r="Z277"/>
          <cell r="AA277"/>
          <cell r="AB277"/>
          <cell r="AC277"/>
          <cell r="AD277"/>
          <cell r="AE277"/>
        </row>
        <row r="278">
          <cell r="G278"/>
          <cell r="H278"/>
          <cell r="I278"/>
          <cell r="J278"/>
          <cell r="K278"/>
          <cell r="L278"/>
          <cell r="M278"/>
          <cell r="N278"/>
          <cell r="O278"/>
          <cell r="P278"/>
          <cell r="Q278"/>
          <cell r="R278"/>
          <cell r="S278"/>
          <cell r="T278"/>
          <cell r="U278"/>
          <cell r="V278"/>
          <cell r="W278"/>
          <cell r="X278"/>
          <cell r="Y278"/>
          <cell r="Z278"/>
          <cell r="AA278"/>
          <cell r="AB278"/>
          <cell r="AC278"/>
          <cell r="AD278"/>
          <cell r="AE278"/>
        </row>
        <row r="279">
          <cell r="G279"/>
          <cell r="H279"/>
          <cell r="I279"/>
          <cell r="J279"/>
          <cell r="K279"/>
          <cell r="L279"/>
          <cell r="M279"/>
          <cell r="N279"/>
          <cell r="O279"/>
          <cell r="P279"/>
          <cell r="Q279"/>
          <cell r="R279"/>
          <cell r="S279"/>
          <cell r="T279"/>
          <cell r="U279"/>
          <cell r="V279"/>
          <cell r="W279"/>
          <cell r="X279"/>
          <cell r="Y279"/>
          <cell r="Z279"/>
          <cell r="AA279"/>
          <cell r="AB279"/>
          <cell r="AC279"/>
          <cell r="AD279"/>
          <cell r="AE279"/>
        </row>
        <row r="280">
          <cell r="G280"/>
          <cell r="H280"/>
          <cell r="I280"/>
          <cell r="J280"/>
          <cell r="K280"/>
          <cell r="L280"/>
          <cell r="M280"/>
          <cell r="N280"/>
          <cell r="O280"/>
          <cell r="P280"/>
          <cell r="Q280"/>
          <cell r="R280"/>
          <cell r="S280"/>
          <cell r="T280"/>
          <cell r="U280"/>
          <cell r="V280"/>
          <cell r="W280"/>
          <cell r="X280"/>
          <cell r="Y280"/>
          <cell r="Z280"/>
          <cell r="AA280"/>
          <cell r="AB280"/>
          <cell r="AC280"/>
          <cell r="AD280"/>
          <cell r="AE280"/>
        </row>
        <row r="281">
          <cell r="G281"/>
          <cell r="H281"/>
          <cell r="I281"/>
          <cell r="J281"/>
          <cell r="K281"/>
          <cell r="L281"/>
          <cell r="M281"/>
          <cell r="N281"/>
          <cell r="O281"/>
          <cell r="P281"/>
          <cell r="Q281"/>
          <cell r="R281"/>
          <cell r="S281"/>
          <cell r="T281"/>
          <cell r="U281"/>
          <cell r="V281"/>
          <cell r="W281"/>
          <cell r="X281"/>
          <cell r="Y281"/>
          <cell r="Z281"/>
          <cell r="AA281"/>
          <cell r="AB281"/>
          <cell r="AC281"/>
          <cell r="AD281"/>
          <cell r="AE281"/>
        </row>
        <row r="282">
          <cell r="G282"/>
          <cell r="H282"/>
          <cell r="I282"/>
          <cell r="J282"/>
          <cell r="K282"/>
          <cell r="L282"/>
          <cell r="M282"/>
          <cell r="N282"/>
          <cell r="O282"/>
          <cell r="P282"/>
          <cell r="Q282"/>
          <cell r="R282"/>
          <cell r="S282"/>
          <cell r="T282"/>
          <cell r="U282"/>
          <cell r="V282"/>
          <cell r="W282"/>
          <cell r="X282"/>
          <cell r="Y282"/>
          <cell r="Z282"/>
          <cell r="AA282"/>
          <cell r="AB282"/>
          <cell r="AC282"/>
          <cell r="AD282"/>
          <cell r="AE282"/>
        </row>
        <row r="283">
          <cell r="G283"/>
          <cell r="H283"/>
          <cell r="I283"/>
          <cell r="J283"/>
          <cell r="K283"/>
          <cell r="L283"/>
          <cell r="M283"/>
          <cell r="N283"/>
          <cell r="O283"/>
          <cell r="P283"/>
          <cell r="Q283"/>
          <cell r="R283"/>
          <cell r="S283"/>
          <cell r="T283"/>
          <cell r="U283"/>
          <cell r="V283"/>
          <cell r="W283"/>
          <cell r="X283"/>
          <cell r="Y283"/>
          <cell r="Z283"/>
          <cell r="AA283"/>
          <cell r="AB283"/>
          <cell r="AC283"/>
          <cell r="AD283"/>
          <cell r="AE283"/>
        </row>
        <row r="284">
          <cell r="G284"/>
          <cell r="H284"/>
          <cell r="I284"/>
          <cell r="J284"/>
          <cell r="K284"/>
          <cell r="L284"/>
          <cell r="M284"/>
          <cell r="N284"/>
          <cell r="O284"/>
          <cell r="P284"/>
          <cell r="Q284"/>
          <cell r="R284"/>
          <cell r="S284"/>
          <cell r="T284"/>
          <cell r="U284"/>
          <cell r="V284"/>
          <cell r="W284"/>
          <cell r="X284"/>
          <cell r="Y284"/>
          <cell r="Z284"/>
          <cell r="AA284"/>
          <cell r="AB284"/>
          <cell r="AC284"/>
          <cell r="AD284"/>
          <cell r="AE284"/>
        </row>
        <row r="285">
          <cell r="G285"/>
          <cell r="H285"/>
          <cell r="I285"/>
          <cell r="J285"/>
          <cell r="K285"/>
          <cell r="L285"/>
          <cell r="M285"/>
          <cell r="N285"/>
          <cell r="O285"/>
          <cell r="P285"/>
          <cell r="Q285"/>
          <cell r="R285"/>
          <cell r="S285"/>
          <cell r="T285"/>
          <cell r="U285"/>
          <cell r="V285"/>
          <cell r="W285"/>
          <cell r="X285"/>
          <cell r="Y285"/>
          <cell r="Z285"/>
          <cell r="AA285"/>
          <cell r="AB285"/>
          <cell r="AC285"/>
          <cell r="AD285"/>
          <cell r="AE285"/>
        </row>
        <row r="286">
          <cell r="G286"/>
          <cell r="H286"/>
          <cell r="I286"/>
          <cell r="J286"/>
          <cell r="K286"/>
          <cell r="L286"/>
          <cell r="M286"/>
          <cell r="N286"/>
          <cell r="O286"/>
          <cell r="P286"/>
          <cell r="Q286"/>
          <cell r="R286"/>
          <cell r="S286"/>
          <cell r="T286"/>
          <cell r="U286"/>
          <cell r="V286"/>
          <cell r="W286"/>
          <cell r="X286"/>
          <cell r="Y286"/>
          <cell r="Z286"/>
          <cell r="AA286"/>
          <cell r="AB286"/>
          <cell r="AC286"/>
          <cell r="AD286"/>
          <cell r="AE286"/>
        </row>
        <row r="287">
          <cell r="G287"/>
          <cell r="H287"/>
          <cell r="I287"/>
          <cell r="J287"/>
          <cell r="K287"/>
          <cell r="L287"/>
          <cell r="M287"/>
          <cell r="N287"/>
          <cell r="O287"/>
          <cell r="P287"/>
          <cell r="Q287"/>
          <cell r="R287"/>
          <cell r="S287"/>
          <cell r="T287"/>
          <cell r="U287"/>
          <cell r="V287"/>
          <cell r="W287"/>
          <cell r="X287"/>
          <cell r="Y287"/>
          <cell r="Z287"/>
          <cell r="AA287"/>
          <cell r="AB287"/>
          <cell r="AC287"/>
          <cell r="AD287"/>
          <cell r="AE287"/>
        </row>
        <row r="288">
          <cell r="G288"/>
          <cell r="H288"/>
          <cell r="I288"/>
          <cell r="J288"/>
          <cell r="K288"/>
          <cell r="L288"/>
          <cell r="M288"/>
          <cell r="N288"/>
          <cell r="O288"/>
          <cell r="P288"/>
          <cell r="Q288"/>
          <cell r="R288"/>
          <cell r="S288"/>
          <cell r="T288"/>
          <cell r="U288"/>
          <cell r="V288"/>
          <cell r="W288"/>
          <cell r="X288"/>
          <cell r="Y288"/>
          <cell r="Z288"/>
          <cell r="AA288"/>
          <cell r="AB288"/>
          <cell r="AC288"/>
          <cell r="AD288"/>
          <cell r="AE288"/>
        </row>
        <row r="289">
          <cell r="G289"/>
          <cell r="H289"/>
          <cell r="I289"/>
          <cell r="J289"/>
          <cell r="K289"/>
          <cell r="L289"/>
          <cell r="M289"/>
          <cell r="N289"/>
          <cell r="O289"/>
          <cell r="P289"/>
          <cell r="Q289"/>
          <cell r="R289"/>
          <cell r="S289"/>
          <cell r="T289"/>
          <cell r="U289"/>
          <cell r="V289"/>
          <cell r="W289"/>
          <cell r="X289"/>
          <cell r="Y289"/>
          <cell r="Z289"/>
          <cell r="AA289"/>
          <cell r="AB289"/>
          <cell r="AC289"/>
          <cell r="AD289"/>
          <cell r="AE289"/>
        </row>
        <row r="290">
          <cell r="G290"/>
          <cell r="H290"/>
          <cell r="I290"/>
          <cell r="J290"/>
          <cell r="K290"/>
          <cell r="L290"/>
          <cell r="M290"/>
          <cell r="N290"/>
          <cell r="O290"/>
          <cell r="P290"/>
          <cell r="Q290"/>
          <cell r="R290"/>
          <cell r="S290"/>
          <cell r="T290"/>
          <cell r="U290"/>
          <cell r="V290"/>
          <cell r="W290"/>
          <cell r="X290"/>
          <cell r="Y290"/>
          <cell r="Z290"/>
          <cell r="AA290"/>
          <cell r="AB290"/>
          <cell r="AC290"/>
          <cell r="AD290"/>
          <cell r="AE290"/>
        </row>
        <row r="291">
          <cell r="G291"/>
          <cell r="H291"/>
          <cell r="I291"/>
          <cell r="J291"/>
          <cell r="K291"/>
          <cell r="L291"/>
          <cell r="M291"/>
          <cell r="N291"/>
          <cell r="O291"/>
          <cell r="P291"/>
          <cell r="Q291"/>
          <cell r="R291"/>
          <cell r="S291"/>
          <cell r="T291"/>
          <cell r="U291"/>
          <cell r="V291"/>
          <cell r="W291"/>
          <cell r="X291"/>
          <cell r="Y291"/>
          <cell r="Z291"/>
          <cell r="AA291"/>
          <cell r="AB291"/>
          <cell r="AC291"/>
          <cell r="AD291"/>
          <cell r="AE291"/>
        </row>
        <row r="292">
          <cell r="G292"/>
          <cell r="H292"/>
          <cell r="I292"/>
          <cell r="J292"/>
          <cell r="K292"/>
          <cell r="L292"/>
          <cell r="M292"/>
          <cell r="N292"/>
          <cell r="O292"/>
          <cell r="P292"/>
          <cell r="Q292"/>
          <cell r="R292"/>
          <cell r="S292"/>
          <cell r="T292"/>
          <cell r="U292"/>
          <cell r="V292"/>
          <cell r="W292"/>
          <cell r="X292"/>
          <cell r="Y292"/>
          <cell r="Z292"/>
          <cell r="AA292"/>
          <cell r="AB292"/>
          <cell r="AC292"/>
          <cell r="AD292"/>
          <cell r="AE292"/>
        </row>
        <row r="293">
          <cell r="G293"/>
          <cell r="H293"/>
          <cell r="I293"/>
          <cell r="J293"/>
          <cell r="K293"/>
          <cell r="L293"/>
          <cell r="M293"/>
          <cell r="N293"/>
          <cell r="O293"/>
          <cell r="P293"/>
          <cell r="Q293"/>
          <cell r="R293"/>
          <cell r="S293"/>
          <cell r="T293"/>
          <cell r="U293"/>
          <cell r="V293"/>
          <cell r="W293"/>
          <cell r="X293"/>
          <cell r="Y293"/>
          <cell r="Z293"/>
          <cell r="AA293"/>
          <cell r="AB293"/>
          <cell r="AC293"/>
          <cell r="AD293"/>
          <cell r="AE293"/>
        </row>
        <row r="294">
          <cell r="G294"/>
          <cell r="H294"/>
          <cell r="I294"/>
          <cell r="J294"/>
          <cell r="K294"/>
          <cell r="L294"/>
          <cell r="M294"/>
          <cell r="N294"/>
          <cell r="O294"/>
          <cell r="P294"/>
          <cell r="Q294"/>
          <cell r="R294"/>
          <cell r="S294"/>
          <cell r="T294"/>
          <cell r="U294"/>
          <cell r="V294"/>
          <cell r="W294"/>
          <cell r="X294"/>
          <cell r="Y294"/>
          <cell r="Z294"/>
          <cell r="AA294"/>
          <cell r="AB294"/>
          <cell r="AC294"/>
          <cell r="AD294"/>
          <cell r="AE294"/>
        </row>
        <row r="295">
          <cell r="G295"/>
          <cell r="H295"/>
          <cell r="I295"/>
          <cell r="J295"/>
          <cell r="K295"/>
          <cell r="L295"/>
          <cell r="M295"/>
          <cell r="N295"/>
          <cell r="O295"/>
          <cell r="P295"/>
          <cell r="Q295"/>
          <cell r="R295"/>
          <cell r="S295"/>
          <cell r="T295"/>
          <cell r="U295"/>
          <cell r="V295"/>
          <cell r="W295"/>
          <cell r="X295"/>
          <cell r="Y295"/>
          <cell r="Z295"/>
          <cell r="AA295"/>
          <cell r="AB295"/>
          <cell r="AC295"/>
          <cell r="AD295"/>
          <cell r="AE295"/>
        </row>
        <row r="296">
          <cell r="G296"/>
          <cell r="H296"/>
          <cell r="I296"/>
          <cell r="J296"/>
          <cell r="K296"/>
          <cell r="L296"/>
          <cell r="M296"/>
          <cell r="N296"/>
          <cell r="O296"/>
          <cell r="P296"/>
          <cell r="Q296"/>
          <cell r="R296"/>
          <cell r="S296"/>
          <cell r="T296"/>
          <cell r="U296"/>
          <cell r="V296"/>
          <cell r="W296"/>
          <cell r="X296"/>
          <cell r="Y296"/>
          <cell r="Z296"/>
          <cell r="AA296"/>
          <cell r="AB296"/>
          <cell r="AC296"/>
          <cell r="AD296"/>
          <cell r="AE296"/>
        </row>
        <row r="297">
          <cell r="G297"/>
          <cell r="H297"/>
          <cell r="I297"/>
          <cell r="J297"/>
          <cell r="K297"/>
          <cell r="L297"/>
          <cell r="M297"/>
          <cell r="N297"/>
          <cell r="O297"/>
          <cell r="P297"/>
          <cell r="Q297"/>
          <cell r="R297"/>
          <cell r="S297"/>
          <cell r="T297"/>
          <cell r="U297"/>
          <cell r="V297"/>
          <cell r="W297"/>
          <cell r="X297"/>
          <cell r="Y297"/>
          <cell r="Z297"/>
          <cell r="AA297"/>
          <cell r="AB297"/>
          <cell r="AC297"/>
          <cell r="AD297"/>
          <cell r="AE297"/>
        </row>
        <row r="298">
          <cell r="G298"/>
          <cell r="H298"/>
          <cell r="I298"/>
          <cell r="J298"/>
          <cell r="K298"/>
          <cell r="L298"/>
          <cell r="M298"/>
          <cell r="N298"/>
          <cell r="O298"/>
          <cell r="P298"/>
          <cell r="Q298"/>
          <cell r="R298"/>
          <cell r="S298"/>
          <cell r="T298"/>
          <cell r="U298"/>
          <cell r="V298"/>
          <cell r="W298"/>
          <cell r="X298"/>
          <cell r="Y298"/>
          <cell r="Z298"/>
          <cell r="AA298"/>
          <cell r="AB298"/>
          <cell r="AC298"/>
          <cell r="AD298"/>
          <cell r="AE298"/>
        </row>
        <row r="299">
          <cell r="G299"/>
          <cell r="H299"/>
          <cell r="I299"/>
          <cell r="J299"/>
          <cell r="K299"/>
          <cell r="L299"/>
          <cell r="M299"/>
          <cell r="N299"/>
          <cell r="O299"/>
          <cell r="P299"/>
          <cell r="Q299"/>
          <cell r="R299"/>
          <cell r="S299"/>
          <cell r="T299"/>
          <cell r="U299"/>
          <cell r="V299"/>
          <cell r="W299"/>
          <cell r="X299"/>
          <cell r="Y299"/>
          <cell r="Z299"/>
          <cell r="AA299"/>
          <cell r="AB299"/>
          <cell r="AC299"/>
          <cell r="AD299"/>
          <cell r="AE299"/>
        </row>
        <row r="300">
          <cell r="G300"/>
          <cell r="H300"/>
          <cell r="I300"/>
          <cell r="J300"/>
          <cell r="K300"/>
          <cell r="L300"/>
          <cell r="M300"/>
          <cell r="N300"/>
          <cell r="O300"/>
          <cell r="P300"/>
          <cell r="Q300"/>
          <cell r="R300"/>
          <cell r="S300"/>
          <cell r="T300"/>
          <cell r="U300"/>
          <cell r="V300"/>
          <cell r="W300"/>
          <cell r="X300"/>
          <cell r="Y300"/>
          <cell r="Z300"/>
          <cell r="AA300"/>
          <cell r="AB300"/>
          <cell r="AC300"/>
          <cell r="AD300"/>
          <cell r="AE300"/>
        </row>
        <row r="301">
          <cell r="G301"/>
          <cell r="H301"/>
          <cell r="I301"/>
          <cell r="J301"/>
          <cell r="K301"/>
          <cell r="L301"/>
          <cell r="M301"/>
          <cell r="N301"/>
          <cell r="O301"/>
          <cell r="P301"/>
          <cell r="Q301"/>
          <cell r="R301"/>
          <cell r="S301"/>
          <cell r="T301"/>
          <cell r="U301"/>
          <cell r="V301"/>
          <cell r="W301"/>
          <cell r="X301"/>
          <cell r="Y301"/>
          <cell r="Z301"/>
          <cell r="AA301"/>
          <cell r="AB301"/>
          <cell r="AC301"/>
          <cell r="AD301"/>
          <cell r="AE301"/>
        </row>
        <row r="302">
          <cell r="G302"/>
          <cell r="H302"/>
          <cell r="I302"/>
          <cell r="J302"/>
          <cell r="K302"/>
          <cell r="L302"/>
          <cell r="M302"/>
          <cell r="N302"/>
          <cell r="O302"/>
          <cell r="P302"/>
          <cell r="Q302"/>
          <cell r="R302"/>
          <cell r="S302"/>
          <cell r="T302"/>
          <cell r="U302"/>
          <cell r="V302"/>
          <cell r="W302"/>
          <cell r="X302"/>
          <cell r="Y302"/>
          <cell r="Z302"/>
          <cell r="AA302"/>
          <cell r="AB302"/>
          <cell r="AC302"/>
          <cell r="AD302"/>
          <cell r="AE302"/>
        </row>
        <row r="303">
          <cell r="G303"/>
          <cell r="H303"/>
          <cell r="I303"/>
          <cell r="J303"/>
          <cell r="K303"/>
          <cell r="L303"/>
          <cell r="M303"/>
          <cell r="N303"/>
          <cell r="O303"/>
          <cell r="P303"/>
          <cell r="Q303"/>
          <cell r="R303"/>
          <cell r="S303"/>
          <cell r="T303"/>
          <cell r="U303"/>
          <cell r="V303"/>
          <cell r="W303"/>
          <cell r="X303"/>
          <cell r="Y303"/>
          <cell r="Z303"/>
          <cell r="AA303"/>
          <cell r="AB303"/>
          <cell r="AC303"/>
          <cell r="AD303"/>
          <cell r="AE303"/>
        </row>
        <row r="304">
          <cell r="G304"/>
          <cell r="H304"/>
          <cell r="I304"/>
          <cell r="J304"/>
          <cell r="K304"/>
          <cell r="L304"/>
          <cell r="M304"/>
          <cell r="N304"/>
          <cell r="O304"/>
          <cell r="P304"/>
          <cell r="Q304"/>
          <cell r="R304"/>
          <cell r="S304"/>
          <cell r="T304"/>
          <cell r="U304"/>
          <cell r="V304"/>
          <cell r="W304"/>
          <cell r="X304"/>
          <cell r="Y304"/>
          <cell r="Z304"/>
          <cell r="AA304"/>
          <cell r="AB304"/>
          <cell r="AC304"/>
          <cell r="AD304"/>
          <cell r="AE304"/>
        </row>
        <row r="305">
          <cell r="G305"/>
          <cell r="H305"/>
          <cell r="I305"/>
          <cell r="J305"/>
          <cell r="K305"/>
          <cell r="L305"/>
          <cell r="M305"/>
          <cell r="N305"/>
          <cell r="O305"/>
          <cell r="P305"/>
          <cell r="Q305"/>
          <cell r="R305"/>
          <cell r="S305"/>
          <cell r="T305"/>
          <cell r="U305"/>
          <cell r="V305"/>
          <cell r="W305"/>
          <cell r="X305"/>
          <cell r="Y305"/>
          <cell r="Z305"/>
          <cell r="AA305"/>
          <cell r="AB305"/>
          <cell r="AC305"/>
          <cell r="AD305"/>
          <cell r="AE305"/>
        </row>
        <row r="306">
          <cell r="G306"/>
          <cell r="H306"/>
          <cell r="I306"/>
          <cell r="J306"/>
          <cell r="K306"/>
          <cell r="L306"/>
          <cell r="M306"/>
          <cell r="N306"/>
          <cell r="O306"/>
          <cell r="P306"/>
          <cell r="Q306"/>
          <cell r="R306"/>
          <cell r="S306"/>
          <cell r="T306"/>
          <cell r="U306"/>
          <cell r="V306"/>
          <cell r="W306"/>
          <cell r="X306"/>
          <cell r="Y306"/>
          <cell r="Z306"/>
          <cell r="AA306"/>
          <cell r="AB306"/>
          <cell r="AC306"/>
          <cell r="AD306"/>
          <cell r="AE306"/>
        </row>
        <row r="307">
          <cell r="G307"/>
          <cell r="H307"/>
          <cell r="I307"/>
          <cell r="J307"/>
          <cell r="K307"/>
          <cell r="L307"/>
          <cell r="M307"/>
          <cell r="N307"/>
          <cell r="O307"/>
          <cell r="P307"/>
          <cell r="Q307"/>
          <cell r="R307"/>
          <cell r="S307"/>
          <cell r="T307"/>
          <cell r="U307"/>
          <cell r="V307"/>
          <cell r="W307"/>
          <cell r="X307"/>
          <cell r="Y307"/>
          <cell r="Z307"/>
          <cell r="AA307"/>
          <cell r="AB307"/>
          <cell r="AC307"/>
          <cell r="AD307"/>
          <cell r="AE307"/>
        </row>
        <row r="308">
          <cell r="G308"/>
          <cell r="H308"/>
          <cell r="I308"/>
          <cell r="J308"/>
          <cell r="K308"/>
          <cell r="L308"/>
          <cell r="M308"/>
          <cell r="N308"/>
          <cell r="O308"/>
          <cell r="P308"/>
          <cell r="Q308"/>
          <cell r="R308"/>
          <cell r="S308"/>
          <cell r="T308"/>
          <cell r="U308"/>
          <cell r="V308"/>
          <cell r="W308"/>
          <cell r="X308"/>
          <cell r="Y308"/>
          <cell r="Z308"/>
          <cell r="AA308"/>
          <cell r="AB308"/>
          <cell r="AC308"/>
          <cell r="AD308"/>
          <cell r="AE308"/>
        </row>
        <row r="309">
          <cell r="G309"/>
          <cell r="H309"/>
          <cell r="I309"/>
          <cell r="J309"/>
          <cell r="K309"/>
          <cell r="L309"/>
          <cell r="M309"/>
          <cell r="N309"/>
          <cell r="O309"/>
          <cell r="P309"/>
          <cell r="Q309"/>
          <cell r="R309"/>
          <cell r="S309"/>
          <cell r="T309"/>
          <cell r="U309"/>
          <cell r="V309"/>
          <cell r="W309"/>
          <cell r="X309"/>
          <cell r="Y309"/>
          <cell r="Z309"/>
          <cell r="AA309"/>
          <cell r="AB309"/>
          <cell r="AC309"/>
          <cell r="AD309"/>
          <cell r="AE309"/>
        </row>
        <row r="310">
          <cell r="G310"/>
          <cell r="H310"/>
          <cell r="I310"/>
          <cell r="J310"/>
          <cell r="K310"/>
          <cell r="L310"/>
          <cell r="M310"/>
          <cell r="N310"/>
          <cell r="O310"/>
          <cell r="P310"/>
          <cell r="Q310"/>
          <cell r="R310"/>
          <cell r="S310"/>
          <cell r="T310"/>
          <cell r="U310"/>
          <cell r="V310"/>
          <cell r="W310"/>
          <cell r="X310"/>
          <cell r="Y310"/>
          <cell r="Z310"/>
          <cell r="AA310"/>
          <cell r="AB310"/>
          <cell r="AC310"/>
          <cell r="AD310"/>
          <cell r="AE310"/>
        </row>
        <row r="311">
          <cell r="G311"/>
          <cell r="H311"/>
          <cell r="I311"/>
          <cell r="J311"/>
          <cell r="K311"/>
          <cell r="L311"/>
          <cell r="M311"/>
          <cell r="N311"/>
          <cell r="O311"/>
          <cell r="P311"/>
          <cell r="Q311"/>
          <cell r="R311"/>
          <cell r="S311"/>
          <cell r="T311"/>
          <cell r="U311"/>
          <cell r="V311"/>
          <cell r="W311"/>
          <cell r="X311"/>
          <cell r="Y311"/>
          <cell r="Z311"/>
          <cell r="AA311"/>
          <cell r="AB311"/>
          <cell r="AC311"/>
          <cell r="AD311"/>
          <cell r="AE311"/>
        </row>
        <row r="312">
          <cell r="G312"/>
          <cell r="H312"/>
          <cell r="I312"/>
          <cell r="J312"/>
          <cell r="K312"/>
          <cell r="L312"/>
          <cell r="M312"/>
          <cell r="N312"/>
          <cell r="O312"/>
          <cell r="P312"/>
          <cell r="Q312"/>
          <cell r="R312"/>
          <cell r="S312"/>
          <cell r="T312"/>
          <cell r="U312"/>
          <cell r="V312"/>
          <cell r="W312"/>
          <cell r="X312"/>
          <cell r="Y312"/>
          <cell r="Z312"/>
          <cell r="AA312"/>
          <cell r="AB312"/>
          <cell r="AC312"/>
          <cell r="AD312"/>
          <cell r="AE312"/>
        </row>
        <row r="313">
          <cell r="G313"/>
          <cell r="H313"/>
          <cell r="I313"/>
          <cell r="J313"/>
          <cell r="K313"/>
          <cell r="L313"/>
          <cell r="M313"/>
          <cell r="N313"/>
          <cell r="O313"/>
          <cell r="P313"/>
          <cell r="Q313"/>
          <cell r="R313"/>
          <cell r="S313"/>
          <cell r="T313"/>
          <cell r="U313"/>
          <cell r="V313"/>
          <cell r="W313"/>
          <cell r="X313"/>
          <cell r="Y313"/>
          <cell r="Z313"/>
          <cell r="AA313"/>
          <cell r="AB313"/>
          <cell r="AC313"/>
          <cell r="AD313"/>
          <cell r="AE313"/>
        </row>
        <row r="314">
          <cell r="G314"/>
          <cell r="H314"/>
          <cell r="I314"/>
          <cell r="J314"/>
          <cell r="K314"/>
          <cell r="L314"/>
          <cell r="M314"/>
          <cell r="N314"/>
          <cell r="O314"/>
          <cell r="P314"/>
          <cell r="Q314"/>
          <cell r="R314"/>
          <cell r="S314"/>
          <cell r="T314"/>
          <cell r="U314"/>
          <cell r="V314"/>
          <cell r="W314"/>
          <cell r="X314"/>
          <cell r="Y314"/>
          <cell r="Z314"/>
          <cell r="AA314"/>
          <cell r="AB314"/>
          <cell r="AC314"/>
          <cell r="AD314"/>
          <cell r="AE314"/>
        </row>
        <row r="315">
          <cell r="G315"/>
          <cell r="H315"/>
          <cell r="I315"/>
          <cell r="J315"/>
          <cell r="K315"/>
          <cell r="L315"/>
          <cell r="M315"/>
          <cell r="N315"/>
          <cell r="O315"/>
          <cell r="P315"/>
          <cell r="Q315"/>
          <cell r="R315"/>
          <cell r="S315"/>
          <cell r="T315"/>
          <cell r="U315"/>
          <cell r="V315"/>
          <cell r="W315"/>
          <cell r="X315"/>
          <cell r="Y315"/>
          <cell r="Z315"/>
          <cell r="AA315"/>
          <cell r="AB315"/>
          <cell r="AC315"/>
          <cell r="AD315"/>
          <cell r="AE315"/>
        </row>
        <row r="316">
          <cell r="G316"/>
          <cell r="H316"/>
          <cell r="I316"/>
          <cell r="J316"/>
          <cell r="K316"/>
          <cell r="L316"/>
          <cell r="M316"/>
          <cell r="N316"/>
          <cell r="O316"/>
          <cell r="P316"/>
          <cell r="Q316"/>
          <cell r="R316"/>
          <cell r="S316"/>
          <cell r="T316"/>
          <cell r="U316"/>
          <cell r="V316"/>
          <cell r="W316"/>
          <cell r="X316"/>
          <cell r="Y316"/>
          <cell r="Z316"/>
          <cell r="AA316"/>
          <cell r="AB316"/>
          <cell r="AC316"/>
          <cell r="AD316"/>
          <cell r="AE316"/>
        </row>
        <row r="317">
          <cell r="G317"/>
          <cell r="H317"/>
          <cell r="I317"/>
          <cell r="J317"/>
          <cell r="K317"/>
          <cell r="L317"/>
          <cell r="M317"/>
          <cell r="N317"/>
          <cell r="O317"/>
          <cell r="P317"/>
          <cell r="Q317"/>
          <cell r="R317"/>
          <cell r="S317"/>
          <cell r="T317"/>
          <cell r="U317"/>
          <cell r="V317"/>
          <cell r="W317"/>
          <cell r="X317"/>
          <cell r="Y317"/>
          <cell r="Z317"/>
          <cell r="AA317"/>
          <cell r="AB317"/>
          <cell r="AC317"/>
          <cell r="AD317"/>
          <cell r="AE317"/>
        </row>
        <row r="318">
          <cell r="G318"/>
          <cell r="H318"/>
          <cell r="I318"/>
          <cell r="J318"/>
          <cell r="K318"/>
          <cell r="L318"/>
          <cell r="M318"/>
          <cell r="N318"/>
          <cell r="O318"/>
          <cell r="P318"/>
          <cell r="Q318"/>
          <cell r="R318"/>
          <cell r="S318"/>
          <cell r="T318"/>
          <cell r="U318"/>
          <cell r="V318"/>
          <cell r="W318"/>
          <cell r="X318"/>
          <cell r="Y318"/>
          <cell r="Z318"/>
          <cell r="AA318"/>
          <cell r="AB318"/>
          <cell r="AC318"/>
          <cell r="AD318"/>
          <cell r="AE318"/>
        </row>
        <row r="319">
          <cell r="G319"/>
          <cell r="H319"/>
          <cell r="I319"/>
          <cell r="J319"/>
          <cell r="K319"/>
          <cell r="L319"/>
          <cell r="M319"/>
          <cell r="N319"/>
          <cell r="O319"/>
          <cell r="P319"/>
          <cell r="Q319"/>
          <cell r="R319"/>
          <cell r="S319"/>
          <cell r="T319"/>
          <cell r="U319"/>
          <cell r="V319"/>
          <cell r="W319"/>
          <cell r="X319"/>
          <cell r="Y319"/>
          <cell r="Z319"/>
          <cell r="AA319"/>
          <cell r="AB319"/>
          <cell r="AC319"/>
          <cell r="AD319"/>
          <cell r="AE319"/>
        </row>
        <row r="320">
          <cell r="G320"/>
          <cell r="H320"/>
          <cell r="I320"/>
          <cell r="J320"/>
          <cell r="K320"/>
          <cell r="L320"/>
          <cell r="M320"/>
          <cell r="N320"/>
          <cell r="O320"/>
          <cell r="P320"/>
          <cell r="Q320"/>
          <cell r="R320"/>
          <cell r="S320"/>
          <cell r="T320"/>
          <cell r="U320"/>
          <cell r="V320"/>
          <cell r="W320"/>
          <cell r="X320"/>
          <cell r="Y320"/>
          <cell r="Z320"/>
          <cell r="AA320"/>
          <cell r="AB320"/>
          <cell r="AC320"/>
          <cell r="AD320"/>
          <cell r="AE320"/>
        </row>
        <row r="321">
          <cell r="G321"/>
          <cell r="H321"/>
          <cell r="I321"/>
          <cell r="J321"/>
          <cell r="K321"/>
          <cell r="L321"/>
          <cell r="M321"/>
          <cell r="N321"/>
          <cell r="O321"/>
          <cell r="P321"/>
          <cell r="Q321"/>
          <cell r="R321"/>
          <cell r="S321"/>
          <cell r="T321"/>
          <cell r="U321"/>
          <cell r="V321"/>
          <cell r="W321"/>
          <cell r="X321"/>
          <cell r="Y321"/>
          <cell r="Z321"/>
          <cell r="AA321"/>
          <cell r="AB321"/>
          <cell r="AC321"/>
          <cell r="AD321"/>
          <cell r="AE321"/>
        </row>
        <row r="322">
          <cell r="G322"/>
          <cell r="H322"/>
          <cell r="I322"/>
          <cell r="J322"/>
          <cell r="K322"/>
          <cell r="L322"/>
          <cell r="M322"/>
          <cell r="N322"/>
          <cell r="O322"/>
          <cell r="P322"/>
          <cell r="Q322"/>
          <cell r="R322"/>
          <cell r="S322"/>
          <cell r="T322"/>
          <cell r="U322"/>
          <cell r="V322"/>
          <cell r="W322"/>
          <cell r="X322"/>
          <cell r="Y322"/>
          <cell r="Z322"/>
          <cell r="AA322"/>
          <cell r="AB322"/>
          <cell r="AC322"/>
          <cell r="AD322"/>
          <cell r="AE322"/>
        </row>
        <row r="323">
          <cell r="G323"/>
          <cell r="H323"/>
          <cell r="I323"/>
          <cell r="J323"/>
          <cell r="K323"/>
          <cell r="L323"/>
          <cell r="M323"/>
          <cell r="N323"/>
          <cell r="O323"/>
          <cell r="P323"/>
          <cell r="Q323"/>
          <cell r="R323"/>
          <cell r="S323"/>
          <cell r="T323"/>
          <cell r="U323"/>
          <cell r="V323"/>
          <cell r="W323"/>
          <cell r="X323"/>
          <cell r="Y323"/>
          <cell r="Z323"/>
          <cell r="AA323"/>
          <cell r="AB323"/>
          <cell r="AC323"/>
          <cell r="AD323"/>
          <cell r="AE323"/>
        </row>
        <row r="324">
          <cell r="G324"/>
          <cell r="H324"/>
          <cell r="I324"/>
          <cell r="J324"/>
          <cell r="K324"/>
          <cell r="L324"/>
          <cell r="M324"/>
          <cell r="N324"/>
          <cell r="O324"/>
          <cell r="P324"/>
          <cell r="Q324"/>
          <cell r="R324"/>
          <cell r="S324"/>
          <cell r="T324"/>
          <cell r="U324"/>
          <cell r="V324"/>
          <cell r="W324"/>
          <cell r="X324"/>
          <cell r="Y324"/>
          <cell r="Z324"/>
          <cell r="AA324"/>
          <cell r="AB324"/>
          <cell r="AC324"/>
          <cell r="AD324"/>
          <cell r="AE324"/>
        </row>
        <row r="325">
          <cell r="G325"/>
          <cell r="H325"/>
          <cell r="I325"/>
          <cell r="J325"/>
          <cell r="K325"/>
          <cell r="L325"/>
          <cell r="M325"/>
          <cell r="N325"/>
          <cell r="O325"/>
          <cell r="P325"/>
          <cell r="Q325"/>
          <cell r="R325"/>
          <cell r="S325"/>
          <cell r="T325"/>
          <cell r="U325"/>
          <cell r="V325"/>
          <cell r="W325"/>
          <cell r="X325"/>
          <cell r="Y325"/>
          <cell r="Z325"/>
          <cell r="AA325"/>
          <cell r="AB325"/>
          <cell r="AC325"/>
          <cell r="AD325"/>
          <cell r="AE325"/>
        </row>
        <row r="326">
          <cell r="G326"/>
          <cell r="H326"/>
          <cell r="I326"/>
          <cell r="J326"/>
          <cell r="K326"/>
          <cell r="L326"/>
          <cell r="M326"/>
          <cell r="N326"/>
          <cell r="O326"/>
          <cell r="P326"/>
          <cell r="Q326"/>
          <cell r="R326"/>
          <cell r="S326"/>
          <cell r="T326"/>
          <cell r="U326"/>
          <cell r="V326"/>
          <cell r="W326"/>
          <cell r="X326"/>
          <cell r="Y326"/>
          <cell r="Z326"/>
          <cell r="AA326"/>
          <cell r="AB326"/>
          <cell r="AC326"/>
          <cell r="AD326"/>
          <cell r="AE326"/>
        </row>
        <row r="327">
          <cell r="G327"/>
          <cell r="H327"/>
          <cell r="I327"/>
          <cell r="J327"/>
          <cell r="K327"/>
          <cell r="L327"/>
          <cell r="M327"/>
          <cell r="N327"/>
          <cell r="O327"/>
          <cell r="P327"/>
          <cell r="Q327"/>
          <cell r="R327"/>
          <cell r="S327"/>
          <cell r="T327"/>
          <cell r="U327"/>
          <cell r="V327"/>
          <cell r="W327"/>
          <cell r="X327"/>
          <cell r="Y327"/>
          <cell r="Z327"/>
          <cell r="AA327"/>
          <cell r="AB327"/>
          <cell r="AC327"/>
          <cell r="AD327"/>
          <cell r="AE327"/>
        </row>
        <row r="328">
          <cell r="G328"/>
          <cell r="H328"/>
          <cell r="I328"/>
          <cell r="J328"/>
          <cell r="K328"/>
          <cell r="L328"/>
          <cell r="M328"/>
          <cell r="N328"/>
          <cell r="O328"/>
          <cell r="P328"/>
          <cell r="Q328"/>
          <cell r="R328"/>
          <cell r="S328"/>
          <cell r="T328"/>
          <cell r="U328"/>
          <cell r="V328"/>
          <cell r="W328"/>
          <cell r="X328"/>
          <cell r="Y328"/>
          <cell r="Z328"/>
          <cell r="AA328"/>
          <cell r="AB328"/>
          <cell r="AC328"/>
          <cell r="AD328"/>
          <cell r="AE328"/>
        </row>
        <row r="329">
          <cell r="G329"/>
          <cell r="H329"/>
          <cell r="I329"/>
          <cell r="J329"/>
          <cell r="K329"/>
          <cell r="L329"/>
          <cell r="M329"/>
          <cell r="N329"/>
          <cell r="O329"/>
          <cell r="P329"/>
          <cell r="Q329"/>
          <cell r="R329"/>
          <cell r="S329"/>
          <cell r="T329"/>
          <cell r="U329"/>
          <cell r="V329"/>
          <cell r="W329"/>
          <cell r="X329"/>
          <cell r="Y329"/>
          <cell r="Z329"/>
          <cell r="AA329"/>
          <cell r="AB329"/>
          <cell r="AC329"/>
          <cell r="AD329"/>
          <cell r="AE329"/>
        </row>
        <row r="330">
          <cell r="G330"/>
          <cell r="H330"/>
          <cell r="I330"/>
          <cell r="J330"/>
          <cell r="K330"/>
          <cell r="L330"/>
          <cell r="M330"/>
          <cell r="N330"/>
          <cell r="O330"/>
          <cell r="P330"/>
          <cell r="Q330"/>
          <cell r="R330"/>
          <cell r="S330"/>
          <cell r="T330"/>
          <cell r="U330"/>
          <cell r="V330"/>
          <cell r="W330"/>
          <cell r="X330"/>
          <cell r="Y330"/>
          <cell r="Z330"/>
          <cell r="AA330"/>
          <cell r="AB330"/>
          <cell r="AC330"/>
          <cell r="AD330"/>
          <cell r="AE330"/>
        </row>
        <row r="331">
          <cell r="G331"/>
          <cell r="H331"/>
          <cell r="I331"/>
          <cell r="J331"/>
          <cell r="K331"/>
          <cell r="L331"/>
          <cell r="M331"/>
          <cell r="N331"/>
          <cell r="O331"/>
          <cell r="P331"/>
          <cell r="Q331"/>
          <cell r="R331"/>
          <cell r="S331"/>
          <cell r="T331"/>
          <cell r="U331"/>
          <cell r="V331"/>
          <cell r="W331"/>
          <cell r="X331"/>
          <cell r="Y331"/>
          <cell r="Z331"/>
          <cell r="AA331"/>
          <cell r="AB331"/>
          <cell r="AC331"/>
          <cell r="AD331"/>
          <cell r="AE331"/>
        </row>
        <row r="332">
          <cell r="G332"/>
          <cell r="H332"/>
          <cell r="I332"/>
          <cell r="J332"/>
          <cell r="K332"/>
          <cell r="L332"/>
          <cell r="M332"/>
          <cell r="N332"/>
          <cell r="O332"/>
          <cell r="P332"/>
          <cell r="Q332"/>
          <cell r="R332"/>
          <cell r="S332"/>
          <cell r="T332"/>
          <cell r="U332"/>
          <cell r="V332"/>
          <cell r="W332"/>
          <cell r="X332"/>
          <cell r="Y332"/>
          <cell r="Z332"/>
          <cell r="AA332"/>
          <cell r="AB332"/>
          <cell r="AC332"/>
          <cell r="AD332"/>
          <cell r="AE332"/>
        </row>
        <row r="333">
          <cell r="G333"/>
          <cell r="H333"/>
          <cell r="I333"/>
          <cell r="J333"/>
          <cell r="K333"/>
          <cell r="L333"/>
          <cell r="M333"/>
          <cell r="N333"/>
          <cell r="O333"/>
          <cell r="P333"/>
          <cell r="Q333"/>
          <cell r="R333"/>
          <cell r="S333"/>
          <cell r="T333"/>
          <cell r="U333"/>
          <cell r="V333"/>
          <cell r="W333"/>
          <cell r="X333"/>
          <cell r="Y333"/>
          <cell r="Z333"/>
          <cell r="AA333"/>
          <cell r="AB333"/>
          <cell r="AC333"/>
          <cell r="AD333"/>
          <cell r="AE333"/>
        </row>
        <row r="334">
          <cell r="G334"/>
          <cell r="H334"/>
          <cell r="I334"/>
          <cell r="J334"/>
          <cell r="K334"/>
          <cell r="L334"/>
          <cell r="M334"/>
          <cell r="N334"/>
          <cell r="O334"/>
          <cell r="P334"/>
          <cell r="Q334"/>
          <cell r="R334"/>
          <cell r="S334"/>
          <cell r="T334"/>
          <cell r="U334"/>
          <cell r="V334"/>
          <cell r="W334"/>
          <cell r="X334"/>
          <cell r="Y334"/>
          <cell r="Z334"/>
          <cell r="AA334"/>
          <cell r="AB334"/>
          <cell r="AC334"/>
          <cell r="AD334"/>
          <cell r="AE334"/>
        </row>
        <row r="335">
          <cell r="G335"/>
          <cell r="H335"/>
          <cell r="I335"/>
          <cell r="J335"/>
          <cell r="K335"/>
          <cell r="L335"/>
          <cell r="M335"/>
          <cell r="N335"/>
          <cell r="O335"/>
          <cell r="P335"/>
          <cell r="Q335"/>
          <cell r="R335"/>
          <cell r="S335"/>
          <cell r="T335"/>
          <cell r="U335"/>
          <cell r="V335"/>
          <cell r="W335"/>
          <cell r="X335"/>
          <cell r="Y335"/>
          <cell r="Z335"/>
          <cell r="AA335"/>
          <cell r="AB335"/>
          <cell r="AC335"/>
          <cell r="AD335"/>
          <cell r="AE335"/>
        </row>
        <row r="336">
          <cell r="G336"/>
          <cell r="H336"/>
          <cell r="I336"/>
          <cell r="J336"/>
          <cell r="K336"/>
          <cell r="L336"/>
          <cell r="M336"/>
          <cell r="N336"/>
          <cell r="O336"/>
          <cell r="P336"/>
          <cell r="Q336"/>
          <cell r="R336"/>
          <cell r="S336"/>
          <cell r="T336"/>
          <cell r="U336"/>
          <cell r="V336"/>
          <cell r="W336"/>
          <cell r="X336"/>
          <cell r="Y336"/>
          <cell r="Z336"/>
          <cell r="AA336"/>
          <cell r="AB336"/>
          <cell r="AC336"/>
          <cell r="AD336"/>
          <cell r="AE336"/>
        </row>
        <row r="337">
          <cell r="G337"/>
          <cell r="H337"/>
          <cell r="I337"/>
          <cell r="J337"/>
          <cell r="K337"/>
          <cell r="L337"/>
          <cell r="M337"/>
          <cell r="N337"/>
          <cell r="O337"/>
          <cell r="P337"/>
          <cell r="Q337"/>
          <cell r="R337"/>
          <cell r="S337"/>
          <cell r="T337"/>
          <cell r="U337"/>
          <cell r="V337"/>
          <cell r="W337"/>
          <cell r="X337"/>
          <cell r="Y337"/>
          <cell r="Z337"/>
          <cell r="AA337"/>
          <cell r="AB337"/>
          <cell r="AC337"/>
          <cell r="AD337"/>
          <cell r="AE337"/>
        </row>
        <row r="338">
          <cell r="G338"/>
          <cell r="H338"/>
          <cell r="I338"/>
          <cell r="J338"/>
          <cell r="K338"/>
          <cell r="L338"/>
          <cell r="M338"/>
          <cell r="N338"/>
          <cell r="O338"/>
          <cell r="P338"/>
          <cell r="Q338"/>
          <cell r="R338"/>
          <cell r="S338"/>
          <cell r="T338"/>
          <cell r="U338"/>
          <cell r="V338"/>
          <cell r="W338"/>
          <cell r="X338"/>
          <cell r="Y338"/>
          <cell r="Z338"/>
          <cell r="AA338"/>
          <cell r="AB338"/>
          <cell r="AC338"/>
          <cell r="AD338"/>
          <cell r="AE338"/>
        </row>
        <row r="339">
          <cell r="G339"/>
          <cell r="H339"/>
          <cell r="I339"/>
          <cell r="J339"/>
          <cell r="K339"/>
          <cell r="L339"/>
          <cell r="M339"/>
          <cell r="N339"/>
          <cell r="O339"/>
          <cell r="P339"/>
          <cell r="Q339"/>
          <cell r="R339"/>
          <cell r="S339"/>
          <cell r="T339"/>
          <cell r="U339"/>
          <cell r="V339"/>
          <cell r="W339"/>
          <cell r="X339"/>
          <cell r="Y339"/>
          <cell r="Z339"/>
          <cell r="AA339"/>
          <cell r="AB339"/>
          <cell r="AC339"/>
          <cell r="AD339"/>
          <cell r="AE339"/>
        </row>
        <row r="340">
          <cell r="G340"/>
          <cell r="H340"/>
          <cell r="I340"/>
          <cell r="J340"/>
          <cell r="K340"/>
          <cell r="L340"/>
          <cell r="M340"/>
          <cell r="N340"/>
          <cell r="O340"/>
          <cell r="P340"/>
          <cell r="Q340"/>
          <cell r="R340"/>
          <cell r="S340"/>
          <cell r="T340"/>
          <cell r="U340"/>
          <cell r="V340"/>
          <cell r="W340"/>
          <cell r="X340"/>
          <cell r="Y340"/>
          <cell r="Z340"/>
          <cell r="AA340"/>
          <cell r="AB340"/>
          <cell r="AC340"/>
          <cell r="AD340"/>
          <cell r="AE340"/>
        </row>
        <row r="341">
          <cell r="G341"/>
          <cell r="H341"/>
          <cell r="I341"/>
          <cell r="J341"/>
          <cell r="K341"/>
          <cell r="L341"/>
          <cell r="M341"/>
          <cell r="N341"/>
          <cell r="O341"/>
          <cell r="P341"/>
          <cell r="Q341"/>
          <cell r="R341"/>
          <cell r="S341"/>
          <cell r="T341"/>
          <cell r="U341"/>
          <cell r="V341"/>
          <cell r="W341"/>
          <cell r="X341"/>
          <cell r="Y341"/>
          <cell r="Z341"/>
          <cell r="AA341"/>
          <cell r="AB341"/>
          <cell r="AC341"/>
          <cell r="AD341"/>
          <cell r="AE341"/>
        </row>
        <row r="342">
          <cell r="G342"/>
          <cell r="H342"/>
          <cell r="I342"/>
          <cell r="J342"/>
          <cell r="K342"/>
          <cell r="L342"/>
          <cell r="M342"/>
          <cell r="N342"/>
          <cell r="O342"/>
          <cell r="P342"/>
          <cell r="Q342"/>
          <cell r="R342"/>
          <cell r="S342"/>
          <cell r="T342"/>
          <cell r="U342"/>
          <cell r="V342"/>
          <cell r="W342"/>
          <cell r="X342"/>
          <cell r="Y342"/>
          <cell r="Z342"/>
          <cell r="AA342"/>
          <cell r="AB342"/>
          <cell r="AC342"/>
          <cell r="AD342"/>
          <cell r="AE342"/>
        </row>
        <row r="343">
          <cell r="G343"/>
          <cell r="H343"/>
          <cell r="I343"/>
          <cell r="J343"/>
          <cell r="K343"/>
          <cell r="L343"/>
          <cell r="M343"/>
          <cell r="N343"/>
          <cell r="O343"/>
          <cell r="P343"/>
          <cell r="Q343"/>
          <cell r="R343"/>
          <cell r="S343"/>
          <cell r="T343"/>
          <cell r="U343"/>
          <cell r="V343"/>
          <cell r="W343"/>
          <cell r="X343"/>
          <cell r="Y343"/>
          <cell r="Z343"/>
          <cell r="AA343"/>
          <cell r="AB343"/>
          <cell r="AC343"/>
          <cell r="AD343"/>
          <cell r="AE343"/>
        </row>
        <row r="344">
          <cell r="G344"/>
          <cell r="H344"/>
          <cell r="I344"/>
          <cell r="J344"/>
          <cell r="K344"/>
          <cell r="L344"/>
          <cell r="M344"/>
          <cell r="N344"/>
          <cell r="O344"/>
          <cell r="P344"/>
          <cell r="Q344"/>
          <cell r="R344"/>
          <cell r="S344"/>
          <cell r="T344"/>
          <cell r="U344"/>
          <cell r="V344"/>
          <cell r="W344"/>
          <cell r="X344"/>
          <cell r="Y344"/>
          <cell r="Z344"/>
          <cell r="AA344"/>
          <cell r="AB344"/>
          <cell r="AC344"/>
          <cell r="AD344"/>
          <cell r="AE344"/>
        </row>
        <row r="345">
          <cell r="G345"/>
          <cell r="H345"/>
          <cell r="I345"/>
          <cell r="J345"/>
          <cell r="K345"/>
          <cell r="L345"/>
          <cell r="M345"/>
          <cell r="N345"/>
          <cell r="O345"/>
          <cell r="P345"/>
          <cell r="Q345"/>
          <cell r="R345"/>
          <cell r="S345"/>
          <cell r="T345"/>
          <cell r="U345"/>
          <cell r="V345"/>
          <cell r="W345"/>
          <cell r="X345"/>
          <cell r="Y345"/>
          <cell r="Z345"/>
          <cell r="AA345"/>
          <cell r="AB345"/>
          <cell r="AC345"/>
          <cell r="AD345"/>
          <cell r="AE345"/>
        </row>
        <row r="346">
          <cell r="G346"/>
          <cell r="H346"/>
          <cell r="I346"/>
          <cell r="J346"/>
          <cell r="K346"/>
          <cell r="L346"/>
          <cell r="M346"/>
          <cell r="N346"/>
          <cell r="O346"/>
          <cell r="P346"/>
          <cell r="Q346"/>
          <cell r="R346"/>
          <cell r="S346"/>
          <cell r="T346"/>
          <cell r="U346"/>
          <cell r="V346"/>
          <cell r="W346"/>
          <cell r="X346"/>
          <cell r="Y346"/>
          <cell r="Z346"/>
          <cell r="AA346"/>
          <cell r="AB346"/>
          <cell r="AC346"/>
          <cell r="AD346"/>
          <cell r="AE346"/>
        </row>
        <row r="347">
          <cell r="G347"/>
          <cell r="H347"/>
          <cell r="I347"/>
          <cell r="J347"/>
          <cell r="K347"/>
          <cell r="L347"/>
          <cell r="M347"/>
          <cell r="N347"/>
          <cell r="O347"/>
          <cell r="P347"/>
          <cell r="Q347"/>
          <cell r="R347"/>
          <cell r="S347"/>
          <cell r="T347"/>
          <cell r="U347"/>
          <cell r="V347"/>
          <cell r="W347"/>
          <cell r="X347"/>
          <cell r="Y347"/>
          <cell r="Z347"/>
          <cell r="AA347"/>
          <cell r="AB347"/>
          <cell r="AC347"/>
          <cell r="AD347"/>
          <cell r="AE347"/>
        </row>
        <row r="348">
          <cell r="G348"/>
          <cell r="H348"/>
          <cell r="I348"/>
          <cell r="J348"/>
          <cell r="K348"/>
          <cell r="L348"/>
          <cell r="M348"/>
          <cell r="N348"/>
          <cell r="O348"/>
          <cell r="P348"/>
          <cell r="Q348"/>
          <cell r="R348"/>
          <cell r="S348"/>
          <cell r="T348"/>
          <cell r="U348"/>
          <cell r="V348"/>
          <cell r="W348"/>
          <cell r="X348"/>
          <cell r="Y348"/>
          <cell r="Z348"/>
          <cell r="AA348"/>
          <cell r="AB348"/>
          <cell r="AC348"/>
          <cell r="AD348"/>
          <cell r="AE348"/>
        </row>
        <row r="349">
          <cell r="G349"/>
          <cell r="H349"/>
          <cell r="I349"/>
          <cell r="J349"/>
          <cell r="K349"/>
          <cell r="L349"/>
          <cell r="M349"/>
          <cell r="N349"/>
          <cell r="O349"/>
          <cell r="P349"/>
          <cell r="Q349"/>
          <cell r="R349"/>
          <cell r="S349"/>
          <cell r="T349"/>
          <cell r="U349"/>
          <cell r="V349"/>
          <cell r="W349"/>
          <cell r="X349"/>
          <cell r="Y349"/>
          <cell r="Z349"/>
          <cell r="AA349"/>
          <cell r="AB349"/>
          <cell r="AC349"/>
          <cell r="AD349"/>
          <cell r="AE349"/>
        </row>
        <row r="350">
          <cell r="G350"/>
          <cell r="H350"/>
          <cell r="I350"/>
          <cell r="J350"/>
          <cell r="K350"/>
          <cell r="L350"/>
          <cell r="M350"/>
          <cell r="N350"/>
          <cell r="O350"/>
          <cell r="P350"/>
          <cell r="Q350"/>
          <cell r="R350"/>
          <cell r="S350"/>
          <cell r="T350"/>
          <cell r="U350"/>
          <cell r="V350"/>
          <cell r="W350"/>
          <cell r="X350"/>
          <cell r="Y350"/>
          <cell r="Z350"/>
          <cell r="AA350"/>
          <cell r="AB350"/>
          <cell r="AC350"/>
          <cell r="AD350"/>
          <cell r="AE350"/>
        </row>
        <row r="351">
          <cell r="G351"/>
          <cell r="H351"/>
          <cell r="I351"/>
          <cell r="J351"/>
          <cell r="K351"/>
          <cell r="L351"/>
          <cell r="M351"/>
          <cell r="N351"/>
          <cell r="O351"/>
          <cell r="P351"/>
          <cell r="Q351"/>
          <cell r="R351"/>
          <cell r="S351"/>
          <cell r="T351"/>
          <cell r="U351"/>
          <cell r="V351"/>
          <cell r="W351"/>
          <cell r="X351"/>
          <cell r="Y351"/>
          <cell r="Z351"/>
          <cell r="AA351"/>
          <cell r="AB351"/>
          <cell r="AC351"/>
          <cell r="AD351"/>
          <cell r="AE351"/>
        </row>
        <row r="352">
          <cell r="G352"/>
          <cell r="H352"/>
          <cell r="I352"/>
          <cell r="J352"/>
          <cell r="K352"/>
          <cell r="L352"/>
          <cell r="M352"/>
          <cell r="N352"/>
          <cell r="O352"/>
          <cell r="P352"/>
          <cell r="Q352"/>
          <cell r="R352"/>
          <cell r="S352"/>
          <cell r="T352"/>
          <cell r="U352"/>
          <cell r="V352"/>
          <cell r="W352"/>
          <cell r="X352"/>
          <cell r="Y352"/>
          <cell r="Z352"/>
          <cell r="AA352"/>
          <cell r="AB352"/>
          <cell r="AC352"/>
          <cell r="AD352"/>
          <cell r="AE352"/>
        </row>
        <row r="353">
          <cell r="G353"/>
          <cell r="H353"/>
          <cell r="I353"/>
          <cell r="J353"/>
          <cell r="K353"/>
          <cell r="L353"/>
          <cell r="M353"/>
          <cell r="N353"/>
          <cell r="O353"/>
          <cell r="P353"/>
          <cell r="Q353"/>
          <cell r="R353"/>
          <cell r="S353"/>
          <cell r="T353"/>
          <cell r="U353"/>
          <cell r="V353"/>
          <cell r="W353"/>
          <cell r="X353"/>
          <cell r="Y353"/>
          <cell r="Z353"/>
          <cell r="AA353"/>
          <cell r="AB353"/>
          <cell r="AC353"/>
          <cell r="AD353"/>
          <cell r="AE353"/>
        </row>
        <row r="354">
          <cell r="G354"/>
          <cell r="H354"/>
          <cell r="I354"/>
          <cell r="J354"/>
          <cell r="K354"/>
          <cell r="L354"/>
          <cell r="M354"/>
          <cell r="N354"/>
          <cell r="O354"/>
          <cell r="P354"/>
          <cell r="Q354"/>
          <cell r="R354"/>
          <cell r="S354"/>
          <cell r="T354"/>
          <cell r="U354"/>
          <cell r="V354"/>
          <cell r="W354"/>
          <cell r="X354"/>
          <cell r="Y354"/>
          <cell r="Z354"/>
          <cell r="AA354"/>
          <cell r="AB354"/>
          <cell r="AC354"/>
          <cell r="AD354"/>
          <cell r="AE354"/>
        </row>
        <row r="355">
          <cell r="G355"/>
          <cell r="H355"/>
          <cell r="I355"/>
          <cell r="J355"/>
          <cell r="K355"/>
          <cell r="L355"/>
          <cell r="M355"/>
          <cell r="N355"/>
          <cell r="O355"/>
          <cell r="P355"/>
          <cell r="Q355"/>
          <cell r="R355"/>
          <cell r="S355"/>
          <cell r="T355"/>
          <cell r="U355"/>
          <cell r="V355"/>
          <cell r="W355"/>
          <cell r="X355"/>
          <cell r="Y355"/>
          <cell r="Z355"/>
          <cell r="AA355"/>
          <cell r="AB355"/>
          <cell r="AC355"/>
          <cell r="AD355"/>
          <cell r="AE355"/>
        </row>
        <row r="356">
          <cell r="G356"/>
          <cell r="H356"/>
          <cell r="I356"/>
          <cell r="J356"/>
          <cell r="K356"/>
          <cell r="L356"/>
          <cell r="M356"/>
          <cell r="N356"/>
          <cell r="O356"/>
          <cell r="P356"/>
          <cell r="Q356"/>
          <cell r="R356"/>
          <cell r="S356"/>
          <cell r="T356"/>
          <cell r="U356"/>
          <cell r="V356"/>
          <cell r="W356"/>
          <cell r="X356"/>
          <cell r="Y356"/>
          <cell r="Z356"/>
          <cell r="AA356"/>
          <cell r="AB356"/>
          <cell r="AC356"/>
          <cell r="AD356"/>
          <cell r="AE356"/>
        </row>
        <row r="357">
          <cell r="G357"/>
          <cell r="H357"/>
          <cell r="I357"/>
          <cell r="J357"/>
          <cell r="K357"/>
          <cell r="L357"/>
          <cell r="M357"/>
          <cell r="N357"/>
          <cell r="O357"/>
          <cell r="P357"/>
          <cell r="Q357"/>
          <cell r="R357"/>
          <cell r="S357"/>
          <cell r="T357"/>
          <cell r="U357"/>
          <cell r="V357"/>
          <cell r="W357"/>
          <cell r="X357"/>
          <cell r="Y357"/>
          <cell r="Z357"/>
          <cell r="AA357"/>
          <cell r="AB357"/>
          <cell r="AC357"/>
          <cell r="AD357"/>
          <cell r="AE357"/>
        </row>
        <row r="358">
          <cell r="G358"/>
          <cell r="H358"/>
          <cell r="I358"/>
          <cell r="J358"/>
          <cell r="K358"/>
          <cell r="L358"/>
          <cell r="M358"/>
          <cell r="N358"/>
          <cell r="O358"/>
          <cell r="P358"/>
          <cell r="Q358"/>
          <cell r="R358"/>
          <cell r="S358"/>
          <cell r="T358"/>
          <cell r="U358"/>
          <cell r="V358"/>
          <cell r="W358"/>
          <cell r="X358"/>
          <cell r="Y358"/>
          <cell r="Z358"/>
          <cell r="AA358"/>
          <cell r="AB358"/>
          <cell r="AC358"/>
          <cell r="AD358"/>
          <cell r="AE358"/>
        </row>
        <row r="359">
          <cell r="G359"/>
          <cell r="H359"/>
          <cell r="I359"/>
          <cell r="J359"/>
          <cell r="K359"/>
          <cell r="L359"/>
          <cell r="M359"/>
          <cell r="N359"/>
          <cell r="O359"/>
          <cell r="P359"/>
          <cell r="Q359"/>
          <cell r="R359"/>
          <cell r="S359"/>
          <cell r="T359"/>
          <cell r="U359"/>
          <cell r="V359"/>
          <cell r="W359"/>
          <cell r="X359"/>
          <cell r="Y359"/>
          <cell r="Z359"/>
          <cell r="AA359"/>
          <cell r="AB359"/>
          <cell r="AC359"/>
          <cell r="AD359"/>
          <cell r="AE359"/>
        </row>
        <row r="360">
          <cell r="G360"/>
          <cell r="H360"/>
          <cell r="I360"/>
          <cell r="J360"/>
          <cell r="K360"/>
          <cell r="L360"/>
          <cell r="M360"/>
          <cell r="N360"/>
          <cell r="O360"/>
          <cell r="P360"/>
          <cell r="Q360"/>
          <cell r="R360"/>
          <cell r="S360"/>
          <cell r="T360"/>
          <cell r="U360"/>
          <cell r="V360"/>
          <cell r="W360"/>
          <cell r="X360"/>
          <cell r="Y360"/>
          <cell r="Z360"/>
          <cell r="AA360"/>
          <cell r="AB360"/>
          <cell r="AC360"/>
          <cell r="AD360"/>
          <cell r="AE360"/>
        </row>
        <row r="361">
          <cell r="G361"/>
          <cell r="H361"/>
          <cell r="I361"/>
          <cell r="J361"/>
          <cell r="K361"/>
          <cell r="L361"/>
          <cell r="M361"/>
          <cell r="N361"/>
          <cell r="O361"/>
          <cell r="P361"/>
          <cell r="Q361"/>
          <cell r="R361"/>
          <cell r="S361"/>
          <cell r="T361"/>
          <cell r="U361"/>
          <cell r="V361"/>
          <cell r="W361"/>
          <cell r="X361"/>
          <cell r="Y361"/>
          <cell r="Z361"/>
          <cell r="AA361"/>
          <cell r="AB361"/>
          <cell r="AC361"/>
          <cell r="AD361"/>
          <cell r="AE361"/>
        </row>
        <row r="362">
          <cell r="G362"/>
          <cell r="H362"/>
          <cell r="I362"/>
          <cell r="J362"/>
          <cell r="K362"/>
          <cell r="L362"/>
          <cell r="M362"/>
          <cell r="N362"/>
          <cell r="O362"/>
          <cell r="P362"/>
          <cell r="Q362"/>
          <cell r="R362"/>
          <cell r="S362"/>
          <cell r="T362"/>
          <cell r="U362"/>
          <cell r="V362"/>
          <cell r="W362"/>
          <cell r="X362"/>
          <cell r="Y362"/>
          <cell r="Z362"/>
          <cell r="AA362"/>
          <cell r="AB362"/>
          <cell r="AC362"/>
          <cell r="AD362"/>
          <cell r="AE362"/>
        </row>
        <row r="363">
          <cell r="G363"/>
          <cell r="H363"/>
          <cell r="I363"/>
          <cell r="J363"/>
          <cell r="K363"/>
          <cell r="L363"/>
          <cell r="M363"/>
          <cell r="N363"/>
          <cell r="O363"/>
          <cell r="P363"/>
          <cell r="Q363"/>
          <cell r="R363"/>
          <cell r="S363"/>
          <cell r="T363"/>
          <cell r="U363"/>
          <cell r="V363"/>
          <cell r="W363"/>
          <cell r="X363"/>
          <cell r="Y363"/>
          <cell r="Z363"/>
          <cell r="AA363"/>
          <cell r="AB363"/>
          <cell r="AC363"/>
          <cell r="AD363"/>
          <cell r="AE363"/>
        </row>
        <row r="364">
          <cell r="G364"/>
          <cell r="H364"/>
          <cell r="I364"/>
          <cell r="J364"/>
          <cell r="K364"/>
          <cell r="L364"/>
          <cell r="M364"/>
          <cell r="N364"/>
          <cell r="O364"/>
          <cell r="P364"/>
          <cell r="Q364"/>
          <cell r="R364"/>
          <cell r="S364"/>
          <cell r="T364"/>
          <cell r="U364"/>
          <cell r="V364"/>
          <cell r="W364"/>
          <cell r="X364"/>
          <cell r="Y364"/>
          <cell r="Z364"/>
          <cell r="AA364"/>
          <cell r="AB364"/>
          <cell r="AC364"/>
          <cell r="AD364"/>
          <cell r="AE364"/>
        </row>
        <row r="365">
          <cell r="G365"/>
          <cell r="H365"/>
          <cell r="I365"/>
          <cell r="J365"/>
          <cell r="K365"/>
          <cell r="L365"/>
          <cell r="M365"/>
          <cell r="N365"/>
          <cell r="O365"/>
          <cell r="P365"/>
          <cell r="Q365"/>
          <cell r="R365"/>
          <cell r="S365"/>
          <cell r="T365"/>
          <cell r="U365"/>
          <cell r="V365"/>
          <cell r="W365"/>
          <cell r="X365"/>
          <cell r="Y365"/>
          <cell r="Z365"/>
          <cell r="AA365"/>
          <cell r="AB365"/>
          <cell r="AC365"/>
          <cell r="AD365"/>
          <cell r="AE365"/>
        </row>
        <row r="366">
          <cell r="G366"/>
          <cell r="H366"/>
          <cell r="I366"/>
          <cell r="J366"/>
          <cell r="K366"/>
          <cell r="L366"/>
          <cell r="M366"/>
          <cell r="N366"/>
          <cell r="O366"/>
          <cell r="P366"/>
          <cell r="Q366"/>
          <cell r="R366"/>
          <cell r="S366"/>
          <cell r="T366"/>
          <cell r="U366"/>
          <cell r="V366"/>
          <cell r="W366"/>
          <cell r="X366"/>
          <cell r="Y366"/>
          <cell r="Z366"/>
          <cell r="AA366"/>
          <cell r="AB366"/>
          <cell r="AC366"/>
          <cell r="AD366"/>
          <cell r="AE366"/>
        </row>
        <row r="367">
          <cell r="G367"/>
          <cell r="H367"/>
          <cell r="I367"/>
          <cell r="J367"/>
          <cell r="K367"/>
          <cell r="L367"/>
          <cell r="M367"/>
          <cell r="N367"/>
          <cell r="O367"/>
          <cell r="P367"/>
          <cell r="Q367"/>
          <cell r="R367"/>
          <cell r="S367"/>
          <cell r="T367"/>
          <cell r="U367"/>
          <cell r="V367"/>
          <cell r="W367"/>
          <cell r="X367"/>
          <cell r="Y367"/>
          <cell r="Z367"/>
          <cell r="AA367"/>
          <cell r="AB367"/>
          <cell r="AC367"/>
          <cell r="AD367"/>
          <cell r="AE367"/>
        </row>
        <row r="368">
          <cell r="G368"/>
          <cell r="H368"/>
          <cell r="I368"/>
          <cell r="J368"/>
          <cell r="K368"/>
          <cell r="L368"/>
          <cell r="M368"/>
          <cell r="N368"/>
          <cell r="O368"/>
          <cell r="P368"/>
          <cell r="Q368"/>
          <cell r="R368"/>
          <cell r="S368"/>
          <cell r="T368"/>
          <cell r="U368"/>
          <cell r="V368"/>
          <cell r="W368"/>
          <cell r="X368"/>
          <cell r="Y368"/>
          <cell r="Z368"/>
          <cell r="AA368"/>
          <cell r="AB368"/>
          <cell r="AC368"/>
          <cell r="AD368"/>
          <cell r="AE368"/>
        </row>
        <row r="369">
          <cell r="G369"/>
          <cell r="H369"/>
          <cell r="I369"/>
          <cell r="J369"/>
          <cell r="K369"/>
          <cell r="L369"/>
          <cell r="M369"/>
          <cell r="N369"/>
          <cell r="O369"/>
          <cell r="P369"/>
          <cell r="Q369"/>
          <cell r="R369"/>
          <cell r="S369"/>
          <cell r="T369"/>
          <cell r="U369"/>
          <cell r="V369"/>
          <cell r="W369"/>
          <cell r="X369"/>
          <cell r="Y369"/>
          <cell r="Z369"/>
          <cell r="AA369"/>
          <cell r="AB369"/>
          <cell r="AC369"/>
          <cell r="AD369"/>
          <cell r="AE369"/>
        </row>
        <row r="370">
          <cell r="G370"/>
          <cell r="H370"/>
          <cell r="I370"/>
          <cell r="J370"/>
          <cell r="K370"/>
          <cell r="L370"/>
          <cell r="M370"/>
          <cell r="N370"/>
          <cell r="O370"/>
          <cell r="P370"/>
          <cell r="Q370"/>
          <cell r="R370"/>
          <cell r="S370"/>
          <cell r="T370"/>
          <cell r="U370"/>
          <cell r="V370"/>
          <cell r="W370"/>
          <cell r="X370"/>
          <cell r="Y370"/>
          <cell r="Z370"/>
          <cell r="AA370"/>
          <cell r="AB370"/>
          <cell r="AC370"/>
          <cell r="AD370"/>
          <cell r="AE370"/>
        </row>
        <row r="371">
          <cell r="G371"/>
          <cell r="H371"/>
          <cell r="I371"/>
          <cell r="J371"/>
          <cell r="K371"/>
          <cell r="L371"/>
          <cell r="M371"/>
          <cell r="N371"/>
          <cell r="O371"/>
          <cell r="P371"/>
          <cell r="Q371"/>
          <cell r="R371"/>
          <cell r="S371"/>
          <cell r="T371"/>
          <cell r="U371"/>
          <cell r="V371"/>
          <cell r="W371"/>
          <cell r="X371"/>
          <cell r="Y371"/>
          <cell r="Z371"/>
          <cell r="AA371"/>
          <cell r="AB371"/>
          <cell r="AC371"/>
          <cell r="AD371"/>
          <cell r="AE371"/>
        </row>
        <row r="372">
          <cell r="G372"/>
          <cell r="H372"/>
          <cell r="I372"/>
          <cell r="J372"/>
          <cell r="K372"/>
          <cell r="L372"/>
          <cell r="M372"/>
          <cell r="N372"/>
          <cell r="O372"/>
          <cell r="P372"/>
          <cell r="Q372"/>
          <cell r="R372"/>
          <cell r="S372"/>
          <cell r="T372"/>
          <cell r="U372"/>
          <cell r="V372"/>
          <cell r="W372"/>
          <cell r="X372"/>
          <cell r="Y372"/>
          <cell r="Z372"/>
          <cell r="AA372"/>
          <cell r="AB372"/>
          <cell r="AC372"/>
          <cell r="AD372"/>
          <cell r="AE372"/>
        </row>
        <row r="373">
          <cell r="G373"/>
          <cell r="H373"/>
          <cell r="I373"/>
          <cell r="J373"/>
          <cell r="K373"/>
          <cell r="L373"/>
          <cell r="M373"/>
          <cell r="N373"/>
          <cell r="O373"/>
          <cell r="P373"/>
          <cell r="Q373"/>
          <cell r="R373"/>
          <cell r="S373"/>
          <cell r="T373"/>
          <cell r="U373"/>
          <cell r="V373"/>
          <cell r="W373"/>
          <cell r="X373"/>
          <cell r="Y373"/>
          <cell r="Z373"/>
          <cell r="AA373"/>
          <cell r="AB373"/>
          <cell r="AC373"/>
          <cell r="AD373"/>
          <cell r="AE373"/>
        </row>
        <row r="374">
          <cell r="G374"/>
          <cell r="H374"/>
          <cell r="I374"/>
          <cell r="J374"/>
          <cell r="K374"/>
          <cell r="L374"/>
          <cell r="M374"/>
          <cell r="N374"/>
          <cell r="O374"/>
          <cell r="P374"/>
          <cell r="Q374"/>
          <cell r="R374"/>
          <cell r="S374"/>
          <cell r="T374"/>
          <cell r="U374"/>
          <cell r="V374"/>
          <cell r="W374"/>
          <cell r="X374"/>
          <cell r="Y374"/>
          <cell r="Z374"/>
          <cell r="AA374"/>
          <cell r="AB374"/>
          <cell r="AC374"/>
          <cell r="AD374"/>
          <cell r="AE374"/>
        </row>
        <row r="375">
          <cell r="G375"/>
          <cell r="H375"/>
          <cell r="I375"/>
          <cell r="J375"/>
          <cell r="K375"/>
          <cell r="L375"/>
          <cell r="M375"/>
          <cell r="N375"/>
          <cell r="O375"/>
          <cell r="P375"/>
          <cell r="Q375"/>
          <cell r="R375"/>
          <cell r="S375"/>
          <cell r="T375"/>
          <cell r="U375"/>
          <cell r="V375"/>
          <cell r="W375"/>
          <cell r="X375"/>
          <cell r="Y375"/>
          <cell r="Z375"/>
          <cell r="AA375"/>
          <cell r="AB375"/>
          <cell r="AC375"/>
          <cell r="AD375"/>
          <cell r="AE375"/>
        </row>
        <row r="376">
          <cell r="G376"/>
          <cell r="H376"/>
          <cell r="I376"/>
          <cell r="J376"/>
          <cell r="K376"/>
          <cell r="L376"/>
          <cell r="M376"/>
          <cell r="N376"/>
          <cell r="O376"/>
          <cell r="P376"/>
          <cell r="Q376"/>
          <cell r="R376"/>
          <cell r="S376"/>
          <cell r="T376"/>
          <cell r="U376"/>
          <cell r="V376"/>
          <cell r="W376"/>
          <cell r="X376"/>
          <cell r="Y376"/>
          <cell r="Z376"/>
          <cell r="AA376"/>
          <cell r="AB376"/>
          <cell r="AC376"/>
          <cell r="AD376"/>
          <cell r="AE376"/>
        </row>
        <row r="377">
          <cell r="G377"/>
          <cell r="H377"/>
          <cell r="I377"/>
          <cell r="J377"/>
          <cell r="K377"/>
          <cell r="L377"/>
          <cell r="M377"/>
          <cell r="N377"/>
          <cell r="O377"/>
          <cell r="P377"/>
          <cell r="Q377"/>
          <cell r="R377"/>
          <cell r="S377"/>
          <cell r="T377"/>
          <cell r="U377"/>
          <cell r="V377"/>
          <cell r="W377"/>
          <cell r="X377"/>
          <cell r="Y377"/>
          <cell r="Z377"/>
          <cell r="AA377"/>
          <cell r="AB377"/>
          <cell r="AC377"/>
          <cell r="AD377"/>
          <cell r="AE377"/>
        </row>
        <row r="378">
          <cell r="G378"/>
          <cell r="H378"/>
          <cell r="I378"/>
          <cell r="J378"/>
          <cell r="K378"/>
          <cell r="L378"/>
          <cell r="M378"/>
          <cell r="N378"/>
          <cell r="O378"/>
          <cell r="P378"/>
          <cell r="Q378"/>
          <cell r="R378"/>
          <cell r="S378"/>
          <cell r="T378"/>
          <cell r="U378"/>
          <cell r="V378"/>
          <cell r="W378"/>
          <cell r="X378"/>
          <cell r="Y378"/>
          <cell r="Z378"/>
          <cell r="AA378"/>
          <cell r="AB378"/>
          <cell r="AC378"/>
          <cell r="AD378"/>
          <cell r="AE378"/>
        </row>
        <row r="379">
          <cell r="G379"/>
          <cell r="H379"/>
          <cell r="I379"/>
          <cell r="J379"/>
          <cell r="K379"/>
          <cell r="L379"/>
          <cell r="M379"/>
          <cell r="N379"/>
          <cell r="O379"/>
          <cell r="P379"/>
          <cell r="Q379"/>
          <cell r="R379"/>
          <cell r="S379"/>
          <cell r="T379"/>
          <cell r="U379"/>
          <cell r="V379"/>
          <cell r="W379"/>
          <cell r="X379"/>
          <cell r="Y379"/>
          <cell r="Z379"/>
          <cell r="AA379"/>
          <cell r="AB379"/>
          <cell r="AC379"/>
          <cell r="AD379"/>
          <cell r="AE379"/>
        </row>
        <row r="380">
          <cell r="G380"/>
          <cell r="H380"/>
          <cell r="I380"/>
          <cell r="J380"/>
          <cell r="K380"/>
          <cell r="L380"/>
          <cell r="M380"/>
          <cell r="N380"/>
          <cell r="O380"/>
          <cell r="P380"/>
          <cell r="Q380"/>
          <cell r="R380"/>
          <cell r="S380"/>
          <cell r="T380"/>
          <cell r="U380"/>
          <cell r="V380"/>
          <cell r="W380"/>
          <cell r="X380"/>
          <cell r="Y380"/>
          <cell r="Z380"/>
          <cell r="AA380"/>
          <cell r="AB380"/>
          <cell r="AC380"/>
          <cell r="AD380"/>
          <cell r="AE380"/>
        </row>
        <row r="381">
          <cell r="G381"/>
          <cell r="H381"/>
          <cell r="I381"/>
          <cell r="J381"/>
          <cell r="K381"/>
          <cell r="L381"/>
          <cell r="M381"/>
          <cell r="N381"/>
          <cell r="O381"/>
          <cell r="P381"/>
          <cell r="Q381"/>
          <cell r="R381"/>
          <cell r="S381"/>
          <cell r="T381"/>
          <cell r="U381"/>
          <cell r="V381"/>
          <cell r="W381"/>
          <cell r="X381"/>
          <cell r="Y381"/>
          <cell r="Z381"/>
          <cell r="AA381"/>
          <cell r="AB381"/>
          <cell r="AC381"/>
          <cell r="AD381"/>
          <cell r="AE381"/>
        </row>
        <row r="382">
          <cell r="G382"/>
          <cell r="H382"/>
          <cell r="I382"/>
          <cell r="J382"/>
          <cell r="K382"/>
          <cell r="L382"/>
          <cell r="M382"/>
          <cell r="N382"/>
          <cell r="O382"/>
          <cell r="P382"/>
          <cell r="Q382"/>
          <cell r="R382"/>
          <cell r="S382"/>
          <cell r="T382"/>
          <cell r="U382"/>
          <cell r="V382"/>
          <cell r="W382"/>
          <cell r="X382"/>
          <cell r="Y382"/>
          <cell r="Z382"/>
          <cell r="AA382"/>
          <cell r="AB382"/>
          <cell r="AC382"/>
          <cell r="AD382"/>
          <cell r="AE382"/>
        </row>
        <row r="383">
          <cell r="G383"/>
          <cell r="H383"/>
          <cell r="I383"/>
          <cell r="J383"/>
          <cell r="K383"/>
          <cell r="L383"/>
          <cell r="M383"/>
          <cell r="N383"/>
          <cell r="O383"/>
          <cell r="P383"/>
          <cell r="Q383"/>
          <cell r="R383"/>
          <cell r="S383"/>
          <cell r="T383"/>
          <cell r="U383"/>
          <cell r="V383"/>
          <cell r="W383"/>
          <cell r="X383"/>
          <cell r="Y383"/>
          <cell r="Z383"/>
          <cell r="AA383"/>
          <cell r="AB383"/>
          <cell r="AC383"/>
          <cell r="AD383"/>
          <cell r="AE383"/>
        </row>
        <row r="384">
          <cell r="G384"/>
          <cell r="H384"/>
          <cell r="I384"/>
          <cell r="J384"/>
          <cell r="K384"/>
          <cell r="L384"/>
          <cell r="M384"/>
          <cell r="N384"/>
          <cell r="O384"/>
          <cell r="P384"/>
          <cell r="Q384"/>
          <cell r="R384"/>
          <cell r="S384"/>
          <cell r="T384"/>
          <cell r="U384"/>
          <cell r="V384"/>
          <cell r="W384"/>
          <cell r="X384"/>
          <cell r="Y384"/>
          <cell r="Z384"/>
          <cell r="AA384"/>
          <cell r="AB384"/>
          <cell r="AC384"/>
          <cell r="AD384"/>
          <cell r="AE384"/>
        </row>
        <row r="385">
          <cell r="G385"/>
          <cell r="H385"/>
          <cell r="I385"/>
          <cell r="J385"/>
          <cell r="K385"/>
          <cell r="L385"/>
          <cell r="M385"/>
          <cell r="N385"/>
          <cell r="O385"/>
          <cell r="P385"/>
          <cell r="Q385"/>
          <cell r="R385"/>
          <cell r="S385"/>
          <cell r="T385"/>
          <cell r="U385"/>
          <cell r="V385"/>
          <cell r="W385"/>
          <cell r="X385"/>
          <cell r="Y385"/>
          <cell r="Z385"/>
          <cell r="AA385"/>
          <cell r="AB385"/>
          <cell r="AC385"/>
          <cell r="AD385"/>
          <cell r="AE385"/>
        </row>
        <row r="386">
          <cell r="G386"/>
          <cell r="H386"/>
          <cell r="I386"/>
          <cell r="J386"/>
          <cell r="K386"/>
          <cell r="L386"/>
          <cell r="M386"/>
          <cell r="N386"/>
          <cell r="O386"/>
          <cell r="P386"/>
          <cell r="Q386"/>
          <cell r="R386"/>
          <cell r="S386"/>
          <cell r="T386"/>
          <cell r="U386"/>
          <cell r="V386"/>
          <cell r="W386"/>
          <cell r="X386"/>
          <cell r="Y386"/>
          <cell r="Z386"/>
          <cell r="AA386"/>
          <cell r="AB386"/>
          <cell r="AC386"/>
          <cell r="AD386"/>
          <cell r="AE386"/>
        </row>
        <row r="387">
          <cell r="G387"/>
          <cell r="H387"/>
          <cell r="I387"/>
          <cell r="J387"/>
          <cell r="K387"/>
          <cell r="L387"/>
          <cell r="M387"/>
          <cell r="N387"/>
          <cell r="O387"/>
          <cell r="P387"/>
          <cell r="Q387"/>
          <cell r="R387"/>
          <cell r="S387"/>
          <cell r="T387"/>
          <cell r="U387"/>
          <cell r="V387"/>
          <cell r="W387"/>
          <cell r="X387"/>
          <cell r="Y387"/>
          <cell r="Z387"/>
          <cell r="AA387"/>
          <cell r="AB387"/>
          <cell r="AC387"/>
          <cell r="AD387"/>
          <cell r="AE387"/>
        </row>
        <row r="388">
          <cell r="G388"/>
          <cell r="H388"/>
          <cell r="I388"/>
          <cell r="J388"/>
          <cell r="K388"/>
          <cell r="L388"/>
          <cell r="M388"/>
          <cell r="N388"/>
          <cell r="O388"/>
          <cell r="P388"/>
          <cell r="Q388"/>
          <cell r="R388"/>
          <cell r="S388"/>
          <cell r="T388"/>
          <cell r="U388"/>
          <cell r="V388"/>
          <cell r="W388"/>
          <cell r="X388"/>
          <cell r="Y388"/>
          <cell r="Z388"/>
          <cell r="AA388"/>
          <cell r="AB388"/>
          <cell r="AC388"/>
          <cell r="AD388"/>
          <cell r="AE388"/>
        </row>
        <row r="389">
          <cell r="G389"/>
          <cell r="H389"/>
          <cell r="I389"/>
          <cell r="J389"/>
          <cell r="K389"/>
          <cell r="L389"/>
          <cell r="M389"/>
          <cell r="N389"/>
          <cell r="O389"/>
          <cell r="P389"/>
          <cell r="Q389"/>
          <cell r="R389"/>
          <cell r="S389"/>
          <cell r="T389"/>
          <cell r="U389"/>
          <cell r="V389"/>
          <cell r="W389"/>
          <cell r="X389"/>
          <cell r="Y389"/>
          <cell r="Z389"/>
          <cell r="AA389"/>
          <cell r="AB389"/>
          <cell r="AC389"/>
          <cell r="AD389"/>
          <cell r="AE389"/>
        </row>
        <row r="390">
          <cell r="G390"/>
          <cell r="H390"/>
          <cell r="I390"/>
          <cell r="J390"/>
          <cell r="K390"/>
          <cell r="L390"/>
          <cell r="M390"/>
          <cell r="N390"/>
          <cell r="O390"/>
          <cell r="P390"/>
          <cell r="Q390"/>
          <cell r="R390"/>
          <cell r="S390"/>
          <cell r="T390"/>
          <cell r="U390"/>
          <cell r="V390"/>
          <cell r="W390"/>
          <cell r="X390"/>
          <cell r="Y390"/>
          <cell r="Z390"/>
          <cell r="AA390"/>
          <cell r="AB390"/>
          <cell r="AC390"/>
          <cell r="AD390"/>
          <cell r="AE390"/>
        </row>
        <row r="391">
          <cell r="G391"/>
          <cell r="H391"/>
          <cell r="I391"/>
          <cell r="J391"/>
          <cell r="K391"/>
          <cell r="L391"/>
          <cell r="M391"/>
          <cell r="N391"/>
          <cell r="O391"/>
          <cell r="P391"/>
          <cell r="Q391"/>
          <cell r="R391"/>
          <cell r="S391"/>
          <cell r="T391"/>
          <cell r="U391"/>
          <cell r="V391"/>
          <cell r="W391"/>
          <cell r="X391"/>
          <cell r="Y391"/>
          <cell r="Z391"/>
          <cell r="AA391"/>
          <cell r="AB391"/>
          <cell r="AC391"/>
          <cell r="AD391"/>
          <cell r="AE391"/>
        </row>
        <row r="392">
          <cell r="G392"/>
          <cell r="H392"/>
          <cell r="I392"/>
          <cell r="J392"/>
          <cell r="K392"/>
          <cell r="L392"/>
          <cell r="M392"/>
          <cell r="N392"/>
          <cell r="O392"/>
          <cell r="P392"/>
          <cell r="Q392"/>
          <cell r="R392"/>
          <cell r="S392"/>
          <cell r="T392"/>
          <cell r="U392"/>
          <cell r="V392"/>
          <cell r="W392"/>
          <cell r="X392"/>
          <cell r="Y392"/>
          <cell r="Z392"/>
          <cell r="AA392"/>
          <cell r="AB392"/>
          <cell r="AC392"/>
          <cell r="AD392"/>
          <cell r="AE392"/>
        </row>
        <row r="393">
          <cell r="G393"/>
          <cell r="H393"/>
          <cell r="I393"/>
          <cell r="J393"/>
          <cell r="K393"/>
          <cell r="L393"/>
          <cell r="M393"/>
          <cell r="N393"/>
          <cell r="O393"/>
          <cell r="P393"/>
          <cell r="Q393"/>
          <cell r="R393"/>
          <cell r="S393"/>
          <cell r="T393"/>
          <cell r="U393"/>
          <cell r="V393"/>
          <cell r="W393"/>
          <cell r="X393"/>
          <cell r="Y393"/>
          <cell r="Z393"/>
          <cell r="AA393"/>
          <cell r="AB393"/>
          <cell r="AC393"/>
          <cell r="AD393"/>
          <cell r="AE393"/>
        </row>
        <row r="394">
          <cell r="G394"/>
          <cell r="H394"/>
          <cell r="I394"/>
          <cell r="J394"/>
          <cell r="K394"/>
          <cell r="L394"/>
          <cell r="M394"/>
          <cell r="N394"/>
          <cell r="O394"/>
          <cell r="P394"/>
          <cell r="Q394"/>
          <cell r="R394"/>
          <cell r="S394"/>
          <cell r="T394"/>
          <cell r="U394"/>
          <cell r="V394"/>
          <cell r="W394"/>
          <cell r="X394"/>
          <cell r="Y394"/>
          <cell r="Z394"/>
          <cell r="AA394"/>
          <cell r="AB394"/>
          <cell r="AC394"/>
          <cell r="AD394"/>
          <cell r="AE394"/>
        </row>
        <row r="395">
          <cell r="G395"/>
          <cell r="H395"/>
          <cell r="I395"/>
          <cell r="J395"/>
          <cell r="K395"/>
          <cell r="L395"/>
          <cell r="M395"/>
          <cell r="N395"/>
          <cell r="O395"/>
          <cell r="P395"/>
          <cell r="Q395"/>
          <cell r="R395"/>
          <cell r="S395"/>
          <cell r="T395"/>
          <cell r="U395"/>
          <cell r="V395"/>
          <cell r="W395"/>
          <cell r="X395"/>
          <cell r="Y395"/>
          <cell r="Z395"/>
          <cell r="AA395"/>
          <cell r="AB395"/>
          <cell r="AC395"/>
          <cell r="AD395"/>
          <cell r="AE395"/>
        </row>
        <row r="396">
          <cell r="G396"/>
          <cell r="H396"/>
          <cell r="I396"/>
          <cell r="J396"/>
          <cell r="K396"/>
          <cell r="L396"/>
          <cell r="M396"/>
          <cell r="N396"/>
          <cell r="O396"/>
          <cell r="P396"/>
          <cell r="Q396"/>
          <cell r="R396"/>
          <cell r="S396"/>
          <cell r="T396"/>
          <cell r="U396"/>
          <cell r="V396"/>
          <cell r="W396"/>
          <cell r="X396"/>
          <cell r="Y396"/>
          <cell r="Z396"/>
          <cell r="AA396"/>
          <cell r="AB396"/>
          <cell r="AC396"/>
          <cell r="AD396"/>
          <cell r="AE396"/>
        </row>
        <row r="397">
          <cell r="G397"/>
          <cell r="H397"/>
          <cell r="I397"/>
          <cell r="J397"/>
          <cell r="K397"/>
          <cell r="L397"/>
          <cell r="M397"/>
          <cell r="N397"/>
          <cell r="O397"/>
          <cell r="P397"/>
          <cell r="Q397"/>
          <cell r="R397"/>
          <cell r="S397"/>
          <cell r="T397"/>
          <cell r="U397"/>
          <cell r="V397"/>
          <cell r="W397"/>
          <cell r="X397"/>
          <cell r="Y397"/>
          <cell r="Z397"/>
          <cell r="AA397"/>
          <cell r="AB397"/>
          <cell r="AC397"/>
          <cell r="AD397"/>
          <cell r="AE397"/>
        </row>
        <row r="398">
          <cell r="G398"/>
          <cell r="H398"/>
          <cell r="I398"/>
          <cell r="J398"/>
          <cell r="K398"/>
          <cell r="L398"/>
          <cell r="M398"/>
          <cell r="N398"/>
          <cell r="O398"/>
          <cell r="P398"/>
          <cell r="Q398"/>
          <cell r="R398"/>
          <cell r="S398"/>
          <cell r="T398"/>
          <cell r="U398"/>
          <cell r="V398"/>
          <cell r="W398"/>
          <cell r="X398"/>
          <cell r="Y398"/>
          <cell r="Z398"/>
          <cell r="AA398"/>
          <cell r="AB398"/>
          <cell r="AC398"/>
          <cell r="AD398"/>
          <cell r="AE398"/>
        </row>
        <row r="399">
          <cell r="G399"/>
          <cell r="H399"/>
          <cell r="I399"/>
          <cell r="J399"/>
          <cell r="K399"/>
          <cell r="L399"/>
          <cell r="M399"/>
          <cell r="N399"/>
          <cell r="O399"/>
          <cell r="P399"/>
          <cell r="Q399"/>
          <cell r="R399"/>
          <cell r="S399"/>
          <cell r="T399"/>
          <cell r="U399"/>
          <cell r="V399"/>
          <cell r="W399"/>
          <cell r="X399"/>
          <cell r="Y399"/>
          <cell r="Z399"/>
          <cell r="AA399"/>
          <cell r="AB399"/>
          <cell r="AC399"/>
          <cell r="AD399"/>
          <cell r="AE399"/>
        </row>
        <row r="400">
          <cell r="G400"/>
          <cell r="H400"/>
          <cell r="I400"/>
          <cell r="J400"/>
          <cell r="K400"/>
          <cell r="L400"/>
          <cell r="M400"/>
          <cell r="N400"/>
          <cell r="O400"/>
          <cell r="P400"/>
          <cell r="Q400"/>
          <cell r="R400"/>
          <cell r="S400"/>
          <cell r="T400"/>
          <cell r="U400"/>
          <cell r="V400"/>
          <cell r="W400"/>
          <cell r="X400"/>
          <cell r="Y400"/>
          <cell r="Z400"/>
          <cell r="AA400"/>
          <cell r="AB400"/>
          <cell r="AC400"/>
          <cell r="AD400"/>
          <cell r="AE400"/>
        </row>
        <row r="401">
          <cell r="G401"/>
          <cell r="H401"/>
          <cell r="I401"/>
          <cell r="J401"/>
          <cell r="K401"/>
          <cell r="L401"/>
          <cell r="M401"/>
          <cell r="N401"/>
          <cell r="O401"/>
          <cell r="P401"/>
          <cell r="Q401"/>
          <cell r="R401"/>
          <cell r="S401"/>
          <cell r="T401"/>
          <cell r="U401"/>
          <cell r="V401"/>
          <cell r="W401"/>
          <cell r="X401"/>
          <cell r="Y401"/>
          <cell r="Z401"/>
          <cell r="AA401"/>
          <cell r="AB401"/>
          <cell r="AC401"/>
          <cell r="AD401"/>
          <cell r="AE401"/>
        </row>
        <row r="402">
          <cell r="G402"/>
          <cell r="H402"/>
          <cell r="I402"/>
          <cell r="J402"/>
          <cell r="K402"/>
          <cell r="L402"/>
          <cell r="M402"/>
          <cell r="N402"/>
          <cell r="O402"/>
          <cell r="P402"/>
          <cell r="Q402"/>
          <cell r="R402"/>
          <cell r="S402"/>
          <cell r="T402"/>
          <cell r="U402"/>
          <cell r="V402"/>
          <cell r="W402"/>
          <cell r="X402"/>
          <cell r="Y402"/>
          <cell r="Z402"/>
          <cell r="AA402"/>
          <cell r="AB402"/>
          <cell r="AC402"/>
          <cell r="AD402"/>
          <cell r="AE402"/>
        </row>
        <row r="403">
          <cell r="G403"/>
          <cell r="H403"/>
          <cell r="I403"/>
          <cell r="J403"/>
          <cell r="K403"/>
          <cell r="L403"/>
          <cell r="M403"/>
          <cell r="N403"/>
          <cell r="O403"/>
          <cell r="P403"/>
          <cell r="Q403"/>
          <cell r="R403"/>
          <cell r="S403"/>
          <cell r="T403"/>
          <cell r="U403"/>
          <cell r="V403"/>
          <cell r="W403"/>
          <cell r="X403"/>
          <cell r="Y403"/>
          <cell r="Z403"/>
          <cell r="AA403"/>
          <cell r="AB403"/>
          <cell r="AC403"/>
          <cell r="AD403"/>
          <cell r="AE403"/>
        </row>
        <row r="404">
          <cell r="G404"/>
          <cell r="H404"/>
          <cell r="I404"/>
          <cell r="J404"/>
          <cell r="K404"/>
          <cell r="L404"/>
          <cell r="M404"/>
          <cell r="N404"/>
          <cell r="O404"/>
          <cell r="P404"/>
          <cell r="Q404"/>
          <cell r="R404"/>
          <cell r="S404"/>
          <cell r="T404"/>
          <cell r="U404"/>
          <cell r="V404"/>
          <cell r="W404"/>
          <cell r="X404"/>
          <cell r="Y404"/>
          <cell r="Z404"/>
          <cell r="AA404"/>
          <cell r="AB404"/>
          <cell r="AC404"/>
          <cell r="AD404"/>
          <cell r="AE404"/>
        </row>
        <row r="405">
          <cell r="G405"/>
          <cell r="H405"/>
          <cell r="I405"/>
          <cell r="J405"/>
          <cell r="K405"/>
          <cell r="L405"/>
          <cell r="M405"/>
          <cell r="N405"/>
          <cell r="O405"/>
          <cell r="P405"/>
          <cell r="Q405"/>
          <cell r="R405"/>
          <cell r="S405"/>
          <cell r="T405"/>
          <cell r="U405"/>
          <cell r="V405"/>
          <cell r="W405"/>
          <cell r="X405"/>
          <cell r="Y405"/>
          <cell r="Z405"/>
          <cell r="AA405"/>
          <cell r="AB405"/>
          <cell r="AC405"/>
          <cell r="AD405"/>
          <cell r="AE405"/>
        </row>
        <row r="406">
          <cell r="G406"/>
          <cell r="H406"/>
          <cell r="I406"/>
          <cell r="J406"/>
          <cell r="K406"/>
          <cell r="L406"/>
          <cell r="M406"/>
          <cell r="N406"/>
          <cell r="O406"/>
          <cell r="P406"/>
          <cell r="Q406"/>
          <cell r="R406"/>
          <cell r="S406"/>
          <cell r="T406"/>
          <cell r="U406"/>
          <cell r="V406"/>
          <cell r="W406"/>
          <cell r="X406"/>
          <cell r="Y406"/>
          <cell r="Z406"/>
          <cell r="AA406"/>
          <cell r="AB406"/>
          <cell r="AC406"/>
          <cell r="AD406"/>
          <cell r="AE406"/>
        </row>
        <row r="407">
          <cell r="G407"/>
          <cell r="H407"/>
          <cell r="I407"/>
          <cell r="J407"/>
          <cell r="K407"/>
          <cell r="L407"/>
          <cell r="M407"/>
          <cell r="N407"/>
          <cell r="O407"/>
          <cell r="P407"/>
          <cell r="Q407"/>
          <cell r="R407"/>
          <cell r="S407"/>
          <cell r="T407"/>
          <cell r="U407"/>
          <cell r="V407"/>
          <cell r="W407"/>
          <cell r="X407"/>
          <cell r="Y407"/>
          <cell r="Z407"/>
          <cell r="AA407"/>
          <cell r="AB407"/>
          <cell r="AC407"/>
          <cell r="AD407"/>
          <cell r="AE407"/>
        </row>
        <row r="408">
          <cell r="G408"/>
          <cell r="H408"/>
          <cell r="I408"/>
          <cell r="J408"/>
          <cell r="K408"/>
          <cell r="L408"/>
          <cell r="M408"/>
          <cell r="N408"/>
          <cell r="O408"/>
          <cell r="P408"/>
          <cell r="Q408"/>
          <cell r="R408"/>
          <cell r="S408"/>
          <cell r="T408"/>
          <cell r="U408"/>
          <cell r="V408"/>
          <cell r="W408"/>
          <cell r="X408"/>
          <cell r="Y408"/>
          <cell r="Z408"/>
          <cell r="AA408"/>
          <cell r="AB408"/>
          <cell r="AC408"/>
          <cell r="AD408"/>
          <cell r="AE408"/>
        </row>
        <row r="409">
          <cell r="G409"/>
          <cell r="H409"/>
          <cell r="I409"/>
          <cell r="J409"/>
          <cell r="K409"/>
          <cell r="L409"/>
          <cell r="M409"/>
          <cell r="N409"/>
          <cell r="O409"/>
          <cell r="P409"/>
          <cell r="Q409"/>
          <cell r="R409"/>
          <cell r="S409"/>
          <cell r="T409"/>
          <cell r="U409"/>
          <cell r="V409"/>
          <cell r="W409"/>
          <cell r="X409"/>
          <cell r="Y409"/>
          <cell r="Z409"/>
          <cell r="AA409"/>
          <cell r="AB409"/>
          <cell r="AC409"/>
          <cell r="AD409"/>
          <cell r="AE409"/>
        </row>
        <row r="410">
          <cell r="G410"/>
          <cell r="H410"/>
          <cell r="I410"/>
          <cell r="J410"/>
          <cell r="K410"/>
          <cell r="L410"/>
          <cell r="M410"/>
          <cell r="N410"/>
          <cell r="O410"/>
          <cell r="P410"/>
          <cell r="Q410"/>
          <cell r="R410"/>
          <cell r="S410"/>
          <cell r="T410"/>
          <cell r="U410"/>
          <cell r="V410"/>
          <cell r="W410"/>
          <cell r="X410"/>
          <cell r="Y410"/>
          <cell r="Z410"/>
          <cell r="AA410"/>
          <cell r="AB410"/>
          <cell r="AC410"/>
          <cell r="AD410"/>
          <cell r="AE410"/>
        </row>
        <row r="411">
          <cell r="G411"/>
          <cell r="H411"/>
          <cell r="I411"/>
          <cell r="J411"/>
          <cell r="K411"/>
          <cell r="L411"/>
          <cell r="M411"/>
          <cell r="N411"/>
          <cell r="O411"/>
          <cell r="P411"/>
          <cell r="Q411"/>
          <cell r="R411"/>
          <cell r="S411"/>
          <cell r="T411"/>
          <cell r="U411"/>
          <cell r="V411"/>
          <cell r="W411"/>
          <cell r="X411"/>
          <cell r="Y411"/>
          <cell r="Z411"/>
          <cell r="AA411"/>
          <cell r="AB411"/>
          <cell r="AC411"/>
          <cell r="AD411"/>
          <cell r="AE411"/>
        </row>
        <row r="412">
          <cell r="G412"/>
          <cell r="H412"/>
          <cell r="I412"/>
          <cell r="J412"/>
          <cell r="K412"/>
          <cell r="L412"/>
          <cell r="M412"/>
          <cell r="N412"/>
          <cell r="O412"/>
          <cell r="P412"/>
          <cell r="Q412"/>
          <cell r="R412"/>
          <cell r="S412"/>
          <cell r="T412"/>
          <cell r="U412"/>
          <cell r="V412"/>
          <cell r="W412"/>
          <cell r="X412"/>
          <cell r="Y412"/>
          <cell r="Z412"/>
          <cell r="AA412"/>
          <cell r="AB412"/>
          <cell r="AC412"/>
          <cell r="AD412"/>
          <cell r="AE412"/>
        </row>
        <row r="413">
          <cell r="G413"/>
          <cell r="H413"/>
          <cell r="I413"/>
          <cell r="J413"/>
          <cell r="K413"/>
          <cell r="L413"/>
          <cell r="M413"/>
          <cell r="N413"/>
          <cell r="O413"/>
          <cell r="P413"/>
          <cell r="Q413"/>
          <cell r="R413"/>
          <cell r="S413"/>
          <cell r="T413"/>
          <cell r="U413"/>
          <cell r="V413"/>
          <cell r="W413"/>
          <cell r="X413"/>
          <cell r="Y413"/>
          <cell r="Z413"/>
          <cell r="AA413"/>
          <cell r="AB413"/>
          <cell r="AC413"/>
          <cell r="AD413"/>
          <cell r="AE413"/>
        </row>
        <row r="414">
          <cell r="G414"/>
          <cell r="H414"/>
          <cell r="I414"/>
          <cell r="J414"/>
          <cell r="K414"/>
          <cell r="L414"/>
          <cell r="M414"/>
          <cell r="N414"/>
          <cell r="O414"/>
          <cell r="P414"/>
          <cell r="Q414"/>
          <cell r="R414"/>
          <cell r="S414"/>
          <cell r="T414"/>
          <cell r="U414"/>
          <cell r="V414"/>
          <cell r="W414"/>
          <cell r="X414"/>
          <cell r="Y414"/>
          <cell r="Z414"/>
          <cell r="AA414"/>
          <cell r="AB414"/>
          <cell r="AC414"/>
          <cell r="AD414"/>
          <cell r="AE414"/>
        </row>
        <row r="415">
          <cell r="G415"/>
          <cell r="H415"/>
          <cell r="I415"/>
          <cell r="J415"/>
          <cell r="K415"/>
          <cell r="L415"/>
          <cell r="M415"/>
          <cell r="N415"/>
          <cell r="O415"/>
          <cell r="P415"/>
          <cell r="Q415"/>
          <cell r="R415"/>
          <cell r="S415"/>
          <cell r="T415"/>
          <cell r="U415"/>
          <cell r="V415"/>
          <cell r="W415"/>
          <cell r="X415"/>
          <cell r="Y415"/>
          <cell r="Z415"/>
          <cell r="AA415"/>
          <cell r="AB415"/>
          <cell r="AC415"/>
          <cell r="AD415"/>
          <cell r="AE415"/>
        </row>
        <row r="416">
          <cell r="G416"/>
          <cell r="H416"/>
          <cell r="I416"/>
          <cell r="J416"/>
          <cell r="K416"/>
          <cell r="L416"/>
          <cell r="M416"/>
          <cell r="N416"/>
          <cell r="O416"/>
          <cell r="P416"/>
          <cell r="Q416"/>
          <cell r="R416"/>
          <cell r="S416"/>
          <cell r="T416"/>
          <cell r="U416"/>
          <cell r="V416"/>
          <cell r="W416"/>
          <cell r="X416"/>
          <cell r="Y416"/>
          <cell r="Z416"/>
          <cell r="AA416"/>
          <cell r="AB416"/>
          <cell r="AC416"/>
          <cell r="AD416"/>
          <cell r="AE416"/>
        </row>
        <row r="417">
          <cell r="G417"/>
          <cell r="H417"/>
          <cell r="I417"/>
          <cell r="J417"/>
          <cell r="K417"/>
          <cell r="L417"/>
          <cell r="M417"/>
          <cell r="N417"/>
          <cell r="O417"/>
          <cell r="P417"/>
          <cell r="Q417"/>
          <cell r="R417"/>
          <cell r="S417"/>
          <cell r="T417"/>
          <cell r="U417"/>
          <cell r="V417"/>
          <cell r="W417"/>
          <cell r="X417"/>
          <cell r="Y417"/>
          <cell r="Z417"/>
          <cell r="AA417"/>
          <cell r="AB417"/>
          <cell r="AC417"/>
          <cell r="AD417"/>
          <cell r="AE417"/>
        </row>
        <row r="418">
          <cell r="G418"/>
          <cell r="H418"/>
          <cell r="I418"/>
          <cell r="J418"/>
          <cell r="K418"/>
          <cell r="L418"/>
          <cell r="M418"/>
          <cell r="N418"/>
          <cell r="O418"/>
          <cell r="P418"/>
          <cell r="Q418"/>
          <cell r="R418"/>
          <cell r="S418"/>
          <cell r="T418"/>
          <cell r="U418"/>
          <cell r="V418"/>
          <cell r="W418"/>
          <cell r="X418"/>
          <cell r="Y418"/>
          <cell r="Z418"/>
          <cell r="AA418"/>
          <cell r="AB418"/>
          <cell r="AC418"/>
          <cell r="AD418"/>
          <cell r="AE418"/>
        </row>
        <row r="419">
          <cell r="G419"/>
          <cell r="H419"/>
          <cell r="I419"/>
          <cell r="J419"/>
          <cell r="K419"/>
          <cell r="L419"/>
          <cell r="M419"/>
          <cell r="N419"/>
          <cell r="O419"/>
          <cell r="P419"/>
          <cell r="Q419"/>
          <cell r="R419"/>
          <cell r="S419"/>
          <cell r="T419"/>
          <cell r="U419"/>
          <cell r="V419"/>
          <cell r="W419"/>
          <cell r="X419"/>
          <cell r="Y419"/>
          <cell r="Z419"/>
          <cell r="AA419"/>
          <cell r="AB419"/>
          <cell r="AC419"/>
          <cell r="AD419"/>
          <cell r="AE419"/>
        </row>
        <row r="420">
          <cell r="G420"/>
          <cell r="H420"/>
          <cell r="I420"/>
          <cell r="J420"/>
          <cell r="K420"/>
          <cell r="L420"/>
          <cell r="M420"/>
          <cell r="N420"/>
          <cell r="O420"/>
          <cell r="P420"/>
          <cell r="Q420"/>
          <cell r="R420"/>
          <cell r="S420"/>
          <cell r="T420"/>
          <cell r="U420"/>
          <cell r="V420"/>
          <cell r="W420"/>
          <cell r="X420"/>
          <cell r="Y420"/>
          <cell r="Z420"/>
          <cell r="AA420"/>
          <cell r="AB420"/>
          <cell r="AC420"/>
          <cell r="AD420"/>
          <cell r="AE420"/>
        </row>
        <row r="421">
          <cell r="G421"/>
          <cell r="H421"/>
          <cell r="I421"/>
          <cell r="J421"/>
          <cell r="K421"/>
          <cell r="L421"/>
          <cell r="M421"/>
          <cell r="N421"/>
          <cell r="O421"/>
          <cell r="P421"/>
          <cell r="Q421"/>
          <cell r="R421"/>
          <cell r="S421"/>
          <cell r="T421"/>
          <cell r="U421"/>
          <cell r="V421"/>
          <cell r="W421"/>
          <cell r="X421"/>
          <cell r="Y421"/>
          <cell r="Z421"/>
          <cell r="AA421"/>
          <cell r="AB421"/>
          <cell r="AC421"/>
          <cell r="AD421"/>
          <cell r="AE421"/>
        </row>
        <row r="422">
          <cell r="G422"/>
          <cell r="H422"/>
          <cell r="I422"/>
          <cell r="J422"/>
          <cell r="K422"/>
          <cell r="L422"/>
          <cell r="M422"/>
          <cell r="N422"/>
          <cell r="O422"/>
          <cell r="P422"/>
          <cell r="Q422"/>
          <cell r="R422"/>
          <cell r="S422"/>
          <cell r="T422"/>
          <cell r="U422"/>
          <cell r="V422"/>
          <cell r="W422"/>
          <cell r="X422"/>
          <cell r="Y422"/>
          <cell r="Z422"/>
          <cell r="AA422"/>
          <cell r="AB422"/>
          <cell r="AC422"/>
          <cell r="AD422"/>
          <cell r="AE422"/>
        </row>
        <row r="423">
          <cell r="G423"/>
          <cell r="H423"/>
          <cell r="I423"/>
          <cell r="J423"/>
          <cell r="K423"/>
          <cell r="L423"/>
          <cell r="M423"/>
          <cell r="N423"/>
          <cell r="O423"/>
          <cell r="P423"/>
          <cell r="Q423"/>
          <cell r="R423"/>
          <cell r="S423"/>
          <cell r="T423"/>
          <cell r="U423"/>
          <cell r="V423"/>
          <cell r="W423"/>
          <cell r="X423"/>
          <cell r="Y423"/>
          <cell r="Z423"/>
          <cell r="AA423"/>
          <cell r="AB423"/>
          <cell r="AC423"/>
          <cell r="AD423"/>
          <cell r="AE423"/>
        </row>
        <row r="424">
          <cell r="G424"/>
          <cell r="H424"/>
          <cell r="I424"/>
          <cell r="J424"/>
          <cell r="K424"/>
          <cell r="L424"/>
          <cell r="M424"/>
          <cell r="N424"/>
          <cell r="O424"/>
          <cell r="P424"/>
          <cell r="Q424"/>
          <cell r="R424"/>
          <cell r="S424"/>
          <cell r="T424"/>
          <cell r="U424"/>
          <cell r="V424"/>
          <cell r="W424"/>
          <cell r="X424"/>
          <cell r="Y424"/>
          <cell r="Z424"/>
          <cell r="AA424"/>
          <cell r="AB424"/>
          <cell r="AC424"/>
          <cell r="AD424"/>
          <cell r="AE424"/>
        </row>
        <row r="425">
          <cell r="G425"/>
          <cell r="H425"/>
          <cell r="I425"/>
          <cell r="J425"/>
          <cell r="K425"/>
          <cell r="L425"/>
          <cell r="M425"/>
          <cell r="N425"/>
          <cell r="O425"/>
          <cell r="P425"/>
          <cell r="Q425"/>
          <cell r="R425"/>
          <cell r="S425"/>
          <cell r="T425"/>
          <cell r="U425"/>
          <cell r="V425"/>
          <cell r="W425"/>
          <cell r="X425"/>
          <cell r="Y425"/>
          <cell r="Z425"/>
          <cell r="AA425"/>
          <cell r="AB425"/>
          <cell r="AC425"/>
          <cell r="AD425"/>
          <cell r="AE425"/>
        </row>
        <row r="426">
          <cell r="G426"/>
          <cell r="H426"/>
          <cell r="I426"/>
          <cell r="J426"/>
          <cell r="K426"/>
          <cell r="L426"/>
          <cell r="M426"/>
          <cell r="N426"/>
          <cell r="O426"/>
          <cell r="P426"/>
          <cell r="Q426"/>
          <cell r="R426"/>
          <cell r="S426"/>
          <cell r="T426"/>
          <cell r="U426"/>
          <cell r="V426"/>
          <cell r="W426"/>
          <cell r="X426"/>
          <cell r="Y426"/>
          <cell r="Z426"/>
          <cell r="AA426"/>
          <cell r="AB426"/>
          <cell r="AC426"/>
          <cell r="AD426"/>
          <cell r="AE426"/>
        </row>
        <row r="427">
          <cell r="G427"/>
          <cell r="H427"/>
          <cell r="I427"/>
          <cell r="J427"/>
          <cell r="K427"/>
          <cell r="L427"/>
          <cell r="M427"/>
          <cell r="N427"/>
          <cell r="O427"/>
          <cell r="P427"/>
          <cell r="Q427"/>
          <cell r="R427"/>
          <cell r="S427"/>
          <cell r="T427"/>
          <cell r="U427"/>
          <cell r="V427"/>
          <cell r="W427"/>
          <cell r="X427"/>
          <cell r="Y427"/>
          <cell r="Z427"/>
          <cell r="AA427"/>
          <cell r="AB427"/>
          <cell r="AC427"/>
          <cell r="AD427"/>
          <cell r="AE427"/>
        </row>
        <row r="428">
          <cell r="G428"/>
          <cell r="H428"/>
          <cell r="I428"/>
          <cell r="J428"/>
          <cell r="K428"/>
          <cell r="L428"/>
          <cell r="M428"/>
          <cell r="N428"/>
          <cell r="O428"/>
          <cell r="P428"/>
          <cell r="Q428"/>
          <cell r="R428"/>
          <cell r="S428"/>
          <cell r="T428"/>
          <cell r="U428"/>
          <cell r="V428"/>
          <cell r="W428"/>
          <cell r="X428"/>
          <cell r="Y428"/>
          <cell r="Z428"/>
          <cell r="AA428"/>
          <cell r="AB428"/>
          <cell r="AC428"/>
          <cell r="AD428"/>
          <cell r="AE428"/>
        </row>
        <row r="429">
          <cell r="G429"/>
          <cell r="H429"/>
          <cell r="I429"/>
          <cell r="J429"/>
          <cell r="K429"/>
          <cell r="L429"/>
          <cell r="M429"/>
          <cell r="N429"/>
          <cell r="O429"/>
          <cell r="P429"/>
          <cell r="Q429"/>
          <cell r="R429"/>
          <cell r="S429"/>
          <cell r="T429"/>
          <cell r="U429"/>
          <cell r="V429"/>
          <cell r="W429"/>
          <cell r="X429"/>
          <cell r="Y429"/>
          <cell r="Z429"/>
          <cell r="AA429"/>
          <cell r="AB429"/>
          <cell r="AC429"/>
          <cell r="AD429"/>
          <cell r="AE429"/>
        </row>
        <row r="430">
          <cell r="G430"/>
          <cell r="H430"/>
          <cell r="I430"/>
          <cell r="J430"/>
          <cell r="K430"/>
          <cell r="L430"/>
          <cell r="M430"/>
          <cell r="N430"/>
          <cell r="O430"/>
          <cell r="P430"/>
          <cell r="Q430"/>
          <cell r="R430"/>
          <cell r="S430"/>
          <cell r="T430"/>
          <cell r="U430"/>
          <cell r="V430"/>
          <cell r="W430"/>
          <cell r="X430"/>
          <cell r="Y430"/>
          <cell r="Z430"/>
          <cell r="AA430"/>
          <cell r="AB430"/>
          <cell r="AC430"/>
          <cell r="AD430"/>
          <cell r="AE430"/>
        </row>
        <row r="431">
          <cell r="G431"/>
          <cell r="H431"/>
          <cell r="I431"/>
          <cell r="J431"/>
          <cell r="K431"/>
          <cell r="L431"/>
          <cell r="M431"/>
          <cell r="N431"/>
          <cell r="O431"/>
          <cell r="P431"/>
          <cell r="Q431"/>
          <cell r="R431"/>
          <cell r="S431"/>
          <cell r="T431"/>
          <cell r="U431"/>
          <cell r="V431"/>
          <cell r="W431"/>
          <cell r="X431"/>
          <cell r="Y431"/>
          <cell r="Z431"/>
          <cell r="AA431"/>
          <cell r="AB431"/>
          <cell r="AC431"/>
          <cell r="AD431"/>
          <cell r="AE431"/>
        </row>
        <row r="432">
          <cell r="G432"/>
          <cell r="H432"/>
          <cell r="I432"/>
          <cell r="J432"/>
          <cell r="K432"/>
          <cell r="L432"/>
          <cell r="M432"/>
          <cell r="N432"/>
          <cell r="O432"/>
          <cell r="P432"/>
          <cell r="Q432"/>
          <cell r="R432"/>
          <cell r="S432"/>
          <cell r="T432"/>
          <cell r="U432"/>
          <cell r="V432"/>
          <cell r="W432"/>
          <cell r="X432"/>
          <cell r="Y432"/>
          <cell r="Z432"/>
          <cell r="AA432"/>
          <cell r="AB432"/>
          <cell r="AC432"/>
          <cell r="AD432"/>
          <cell r="AE432"/>
        </row>
        <row r="433">
          <cell r="G433"/>
          <cell r="H433"/>
          <cell r="I433"/>
          <cell r="J433"/>
          <cell r="K433"/>
          <cell r="L433"/>
          <cell r="M433"/>
          <cell r="N433"/>
          <cell r="O433"/>
          <cell r="P433"/>
          <cell r="Q433"/>
          <cell r="R433"/>
          <cell r="S433"/>
          <cell r="T433"/>
          <cell r="U433"/>
          <cell r="V433"/>
          <cell r="W433"/>
          <cell r="X433"/>
          <cell r="Y433"/>
          <cell r="Z433"/>
          <cell r="AA433"/>
          <cell r="AB433"/>
          <cell r="AC433"/>
          <cell r="AD433"/>
          <cell r="AE433"/>
        </row>
        <row r="434">
          <cell r="G434"/>
          <cell r="H434"/>
          <cell r="I434"/>
          <cell r="J434"/>
          <cell r="K434"/>
          <cell r="L434"/>
          <cell r="M434"/>
          <cell r="N434"/>
          <cell r="O434"/>
          <cell r="P434"/>
          <cell r="Q434"/>
          <cell r="R434"/>
          <cell r="S434"/>
          <cell r="T434"/>
          <cell r="U434"/>
          <cell r="V434"/>
          <cell r="W434"/>
          <cell r="X434"/>
          <cell r="Y434"/>
          <cell r="Z434"/>
          <cell r="AA434"/>
          <cell r="AB434"/>
          <cell r="AC434"/>
          <cell r="AD434"/>
          <cell r="AE434"/>
        </row>
        <row r="435">
          <cell r="G435"/>
          <cell r="H435"/>
          <cell r="I435"/>
          <cell r="J435"/>
          <cell r="K435"/>
          <cell r="L435"/>
          <cell r="M435"/>
          <cell r="N435"/>
          <cell r="O435"/>
          <cell r="P435"/>
          <cell r="Q435"/>
          <cell r="R435"/>
          <cell r="S435"/>
          <cell r="T435"/>
          <cell r="U435"/>
          <cell r="V435"/>
          <cell r="W435"/>
          <cell r="X435"/>
          <cell r="Y435"/>
          <cell r="Z435"/>
          <cell r="AA435"/>
          <cell r="AB435"/>
          <cell r="AC435"/>
          <cell r="AD435"/>
          <cell r="AE435"/>
        </row>
        <row r="436">
          <cell r="G436"/>
          <cell r="H436"/>
          <cell r="I436"/>
          <cell r="J436"/>
          <cell r="K436"/>
          <cell r="L436"/>
          <cell r="M436"/>
          <cell r="N436"/>
          <cell r="O436"/>
          <cell r="P436"/>
          <cell r="Q436"/>
          <cell r="R436"/>
          <cell r="S436"/>
          <cell r="T436"/>
          <cell r="U436"/>
          <cell r="V436"/>
          <cell r="W436"/>
          <cell r="X436"/>
          <cell r="Y436"/>
          <cell r="Z436"/>
          <cell r="AA436"/>
          <cell r="AB436"/>
          <cell r="AC436"/>
          <cell r="AD436"/>
          <cell r="AE436"/>
        </row>
        <row r="437">
          <cell r="G437"/>
          <cell r="H437"/>
          <cell r="I437"/>
          <cell r="J437"/>
          <cell r="K437"/>
          <cell r="L437"/>
          <cell r="M437"/>
          <cell r="N437"/>
          <cell r="O437"/>
          <cell r="P437"/>
          <cell r="Q437"/>
          <cell r="R437"/>
          <cell r="S437"/>
          <cell r="T437"/>
          <cell r="U437"/>
          <cell r="V437"/>
          <cell r="W437"/>
          <cell r="X437"/>
          <cell r="Y437"/>
          <cell r="Z437"/>
          <cell r="AA437"/>
          <cell r="AB437"/>
          <cell r="AC437"/>
          <cell r="AD437"/>
          <cell r="AE437"/>
        </row>
        <row r="438">
          <cell r="G438"/>
          <cell r="H438"/>
          <cell r="I438"/>
          <cell r="J438"/>
          <cell r="K438"/>
          <cell r="L438"/>
          <cell r="M438"/>
          <cell r="N438"/>
          <cell r="O438"/>
          <cell r="P438"/>
          <cell r="Q438"/>
          <cell r="R438"/>
          <cell r="S438"/>
          <cell r="T438"/>
          <cell r="U438"/>
          <cell r="V438"/>
          <cell r="W438"/>
          <cell r="X438"/>
          <cell r="Y438"/>
          <cell r="Z438"/>
          <cell r="AA438"/>
          <cell r="AB438"/>
          <cell r="AC438"/>
          <cell r="AD438"/>
          <cell r="AE438"/>
        </row>
        <row r="439">
          <cell r="G439"/>
          <cell r="H439"/>
          <cell r="I439"/>
          <cell r="J439"/>
          <cell r="K439"/>
          <cell r="L439"/>
          <cell r="M439"/>
          <cell r="N439"/>
          <cell r="O439"/>
          <cell r="P439"/>
          <cell r="Q439"/>
          <cell r="R439"/>
          <cell r="S439"/>
          <cell r="T439"/>
          <cell r="U439"/>
          <cell r="V439"/>
          <cell r="W439"/>
          <cell r="X439"/>
          <cell r="Y439"/>
          <cell r="Z439"/>
          <cell r="AA439"/>
          <cell r="AB439"/>
          <cell r="AC439"/>
          <cell r="AD439"/>
          <cell r="AE439"/>
        </row>
        <row r="440">
          <cell r="G440"/>
          <cell r="H440"/>
          <cell r="I440"/>
          <cell r="J440"/>
          <cell r="K440"/>
          <cell r="L440"/>
          <cell r="M440"/>
          <cell r="N440"/>
          <cell r="O440"/>
          <cell r="P440"/>
          <cell r="Q440"/>
          <cell r="R440"/>
          <cell r="S440"/>
          <cell r="T440"/>
          <cell r="U440"/>
          <cell r="V440"/>
          <cell r="W440"/>
          <cell r="X440"/>
          <cell r="Y440"/>
          <cell r="Z440"/>
          <cell r="AA440"/>
          <cell r="AB440"/>
          <cell r="AC440"/>
          <cell r="AD440"/>
          <cell r="AE440"/>
        </row>
        <row r="441">
          <cell r="G441"/>
          <cell r="H441"/>
          <cell r="I441"/>
          <cell r="J441"/>
          <cell r="K441"/>
          <cell r="L441"/>
          <cell r="M441"/>
          <cell r="N441"/>
          <cell r="O441"/>
          <cell r="P441"/>
          <cell r="Q441"/>
          <cell r="R441"/>
          <cell r="S441"/>
          <cell r="T441"/>
          <cell r="U441"/>
          <cell r="V441"/>
          <cell r="W441"/>
          <cell r="X441"/>
          <cell r="Y441"/>
          <cell r="Z441"/>
          <cell r="AA441"/>
          <cell r="AB441"/>
          <cell r="AC441"/>
          <cell r="AD441"/>
          <cell r="AE441"/>
        </row>
        <row r="442">
          <cell r="G442"/>
          <cell r="H442"/>
          <cell r="I442"/>
          <cell r="J442"/>
          <cell r="K442"/>
          <cell r="L442"/>
          <cell r="M442"/>
          <cell r="N442"/>
          <cell r="O442"/>
          <cell r="P442"/>
          <cell r="Q442"/>
          <cell r="R442"/>
          <cell r="S442"/>
          <cell r="T442"/>
          <cell r="U442"/>
          <cell r="V442"/>
          <cell r="W442"/>
          <cell r="X442"/>
          <cell r="Y442"/>
          <cell r="Z442"/>
          <cell r="AA442"/>
          <cell r="AB442"/>
          <cell r="AC442"/>
          <cell r="AD442"/>
          <cell r="AE442"/>
        </row>
        <row r="443">
          <cell r="G443"/>
          <cell r="H443"/>
          <cell r="I443"/>
          <cell r="J443"/>
          <cell r="K443"/>
          <cell r="L443"/>
          <cell r="M443"/>
          <cell r="N443"/>
          <cell r="O443"/>
          <cell r="P443"/>
          <cell r="Q443"/>
          <cell r="R443"/>
          <cell r="S443"/>
          <cell r="T443"/>
          <cell r="U443"/>
          <cell r="V443"/>
          <cell r="W443"/>
          <cell r="X443"/>
          <cell r="Y443"/>
          <cell r="Z443"/>
          <cell r="AA443"/>
          <cell r="AB443"/>
          <cell r="AC443"/>
          <cell r="AD443"/>
          <cell r="AE443"/>
        </row>
        <row r="444">
          <cell r="G444"/>
          <cell r="H444"/>
          <cell r="I444"/>
          <cell r="J444"/>
          <cell r="K444"/>
          <cell r="L444"/>
          <cell r="M444"/>
          <cell r="N444"/>
          <cell r="O444"/>
          <cell r="P444"/>
          <cell r="Q444"/>
          <cell r="R444"/>
          <cell r="S444"/>
          <cell r="T444"/>
          <cell r="U444"/>
          <cell r="V444"/>
          <cell r="W444"/>
          <cell r="X444"/>
          <cell r="Y444"/>
          <cell r="Z444"/>
          <cell r="AA444"/>
          <cell r="AB444"/>
          <cell r="AC444"/>
          <cell r="AD444"/>
          <cell r="AE444"/>
        </row>
        <row r="445">
          <cell r="G445"/>
          <cell r="H445"/>
          <cell r="I445"/>
          <cell r="J445"/>
          <cell r="K445"/>
          <cell r="L445"/>
          <cell r="M445"/>
          <cell r="N445"/>
          <cell r="O445"/>
          <cell r="P445"/>
          <cell r="Q445"/>
          <cell r="R445"/>
          <cell r="S445"/>
          <cell r="T445"/>
          <cell r="U445"/>
          <cell r="V445"/>
          <cell r="W445"/>
          <cell r="X445"/>
          <cell r="Y445"/>
          <cell r="Z445"/>
          <cell r="AA445"/>
          <cell r="AB445"/>
          <cell r="AC445"/>
          <cell r="AD445"/>
          <cell r="AE445"/>
        </row>
        <row r="446">
          <cell r="G446"/>
          <cell r="H446"/>
          <cell r="I446"/>
          <cell r="J446"/>
          <cell r="K446"/>
          <cell r="L446"/>
          <cell r="M446"/>
          <cell r="N446"/>
          <cell r="O446"/>
          <cell r="P446"/>
          <cell r="Q446"/>
          <cell r="R446"/>
          <cell r="S446"/>
          <cell r="T446"/>
          <cell r="U446"/>
          <cell r="V446"/>
          <cell r="W446"/>
          <cell r="X446"/>
          <cell r="Y446"/>
          <cell r="Z446"/>
          <cell r="AA446"/>
          <cell r="AB446"/>
          <cell r="AC446"/>
          <cell r="AD446"/>
          <cell r="AE446"/>
        </row>
        <row r="447">
          <cell r="G447"/>
          <cell r="H447"/>
          <cell r="I447"/>
          <cell r="J447"/>
          <cell r="K447"/>
          <cell r="L447"/>
          <cell r="M447"/>
          <cell r="N447"/>
          <cell r="O447"/>
          <cell r="P447"/>
          <cell r="Q447"/>
          <cell r="R447"/>
          <cell r="S447"/>
          <cell r="T447"/>
          <cell r="U447"/>
          <cell r="V447"/>
          <cell r="W447"/>
          <cell r="X447"/>
          <cell r="Y447"/>
          <cell r="Z447"/>
          <cell r="AA447"/>
          <cell r="AB447"/>
          <cell r="AC447"/>
          <cell r="AD447"/>
          <cell r="AE447"/>
        </row>
        <row r="448">
          <cell r="G448"/>
          <cell r="H448"/>
          <cell r="I448"/>
          <cell r="J448"/>
          <cell r="K448"/>
          <cell r="L448"/>
          <cell r="M448"/>
          <cell r="N448"/>
          <cell r="O448"/>
          <cell r="P448"/>
          <cell r="Q448"/>
          <cell r="R448"/>
          <cell r="S448"/>
          <cell r="T448"/>
          <cell r="U448"/>
          <cell r="V448"/>
          <cell r="W448"/>
          <cell r="X448"/>
          <cell r="Y448"/>
          <cell r="Z448"/>
          <cell r="AA448"/>
          <cell r="AB448"/>
          <cell r="AC448"/>
          <cell r="AD448"/>
          <cell r="AE448"/>
        </row>
        <row r="449">
          <cell r="G449"/>
          <cell r="H449"/>
          <cell r="I449"/>
          <cell r="J449"/>
          <cell r="K449"/>
          <cell r="L449"/>
          <cell r="M449"/>
          <cell r="N449"/>
          <cell r="O449"/>
          <cell r="P449"/>
          <cell r="Q449"/>
          <cell r="R449"/>
          <cell r="S449"/>
          <cell r="T449"/>
          <cell r="U449"/>
          <cell r="V449"/>
          <cell r="W449"/>
          <cell r="X449"/>
          <cell r="Y449"/>
          <cell r="Z449"/>
          <cell r="AA449"/>
          <cell r="AB449"/>
          <cell r="AC449"/>
          <cell r="AD449"/>
          <cell r="AE449"/>
        </row>
        <row r="450">
          <cell r="G450"/>
          <cell r="H450"/>
          <cell r="I450"/>
          <cell r="J450"/>
          <cell r="K450"/>
          <cell r="L450"/>
          <cell r="M450"/>
          <cell r="N450"/>
          <cell r="O450"/>
          <cell r="P450"/>
          <cell r="Q450"/>
          <cell r="R450"/>
          <cell r="S450"/>
          <cell r="T450"/>
          <cell r="U450"/>
          <cell r="V450"/>
          <cell r="W450"/>
          <cell r="X450"/>
          <cell r="Y450"/>
          <cell r="Z450"/>
          <cell r="AA450"/>
          <cell r="AB450"/>
          <cell r="AC450"/>
          <cell r="AD450"/>
          <cell r="AE450"/>
        </row>
        <row r="451">
          <cell r="G451"/>
          <cell r="H451"/>
          <cell r="I451"/>
          <cell r="J451"/>
          <cell r="K451"/>
          <cell r="L451"/>
          <cell r="M451"/>
          <cell r="N451"/>
          <cell r="O451"/>
          <cell r="P451"/>
          <cell r="Q451"/>
          <cell r="R451"/>
          <cell r="S451"/>
          <cell r="T451"/>
          <cell r="U451"/>
          <cell r="V451"/>
          <cell r="W451"/>
          <cell r="X451"/>
          <cell r="Y451"/>
          <cell r="Z451"/>
          <cell r="AA451"/>
          <cell r="AB451"/>
          <cell r="AC451"/>
          <cell r="AD451"/>
          <cell r="AE451"/>
        </row>
        <row r="452">
          <cell r="G452"/>
          <cell r="H452"/>
          <cell r="I452"/>
          <cell r="J452"/>
          <cell r="K452"/>
          <cell r="L452"/>
          <cell r="M452"/>
          <cell r="N452"/>
          <cell r="O452"/>
          <cell r="P452"/>
          <cell r="Q452"/>
          <cell r="R452"/>
          <cell r="S452"/>
          <cell r="T452"/>
          <cell r="U452"/>
          <cell r="V452"/>
          <cell r="W452"/>
          <cell r="X452"/>
          <cell r="Y452"/>
          <cell r="Z452"/>
          <cell r="AA452"/>
          <cell r="AB452"/>
          <cell r="AC452"/>
          <cell r="AD452"/>
          <cell r="AE452"/>
        </row>
        <row r="453">
          <cell r="G453"/>
          <cell r="H453"/>
          <cell r="I453"/>
          <cell r="J453"/>
          <cell r="K453"/>
          <cell r="L453"/>
          <cell r="M453"/>
          <cell r="N453"/>
          <cell r="O453"/>
          <cell r="P453"/>
          <cell r="Q453"/>
          <cell r="R453"/>
          <cell r="S453"/>
          <cell r="T453"/>
          <cell r="U453"/>
          <cell r="V453"/>
          <cell r="W453"/>
          <cell r="X453"/>
          <cell r="Y453"/>
          <cell r="Z453"/>
          <cell r="AA453"/>
          <cell r="AB453"/>
          <cell r="AC453"/>
          <cell r="AD453"/>
          <cell r="AE453"/>
        </row>
        <row r="454">
          <cell r="G454"/>
          <cell r="H454"/>
          <cell r="I454"/>
          <cell r="J454"/>
          <cell r="K454"/>
          <cell r="L454"/>
          <cell r="M454"/>
          <cell r="N454"/>
          <cell r="O454"/>
          <cell r="P454"/>
          <cell r="Q454"/>
          <cell r="R454"/>
          <cell r="S454"/>
          <cell r="T454"/>
          <cell r="U454"/>
          <cell r="V454"/>
          <cell r="W454"/>
          <cell r="X454"/>
          <cell r="Y454"/>
          <cell r="Z454"/>
          <cell r="AA454"/>
          <cell r="AB454"/>
          <cell r="AC454"/>
          <cell r="AD454"/>
          <cell r="AE454"/>
        </row>
        <row r="455">
          <cell r="G455"/>
          <cell r="H455"/>
          <cell r="I455"/>
          <cell r="J455"/>
          <cell r="K455"/>
          <cell r="L455"/>
          <cell r="M455"/>
          <cell r="N455"/>
          <cell r="O455"/>
          <cell r="P455"/>
          <cell r="Q455"/>
          <cell r="R455"/>
          <cell r="S455"/>
          <cell r="T455"/>
          <cell r="U455"/>
          <cell r="V455"/>
          <cell r="W455"/>
          <cell r="X455"/>
          <cell r="Y455"/>
          <cell r="Z455"/>
          <cell r="AA455"/>
          <cell r="AB455"/>
          <cell r="AC455"/>
          <cell r="AD455"/>
          <cell r="AE455"/>
        </row>
        <row r="456">
          <cell r="G456"/>
          <cell r="H456"/>
          <cell r="I456"/>
          <cell r="J456"/>
          <cell r="K456"/>
          <cell r="L456"/>
          <cell r="M456"/>
          <cell r="N456"/>
          <cell r="O456"/>
          <cell r="P456"/>
          <cell r="Q456"/>
          <cell r="R456"/>
          <cell r="S456"/>
          <cell r="T456"/>
          <cell r="U456"/>
          <cell r="V456"/>
          <cell r="W456"/>
          <cell r="X456"/>
          <cell r="Y456"/>
          <cell r="Z456"/>
          <cell r="AA456"/>
          <cell r="AB456"/>
          <cell r="AC456"/>
          <cell r="AD456"/>
          <cell r="AE456"/>
        </row>
        <row r="457">
          <cell r="G457"/>
          <cell r="H457"/>
          <cell r="I457"/>
          <cell r="J457"/>
          <cell r="K457"/>
          <cell r="L457"/>
          <cell r="M457"/>
          <cell r="N457"/>
          <cell r="O457"/>
          <cell r="P457"/>
          <cell r="Q457"/>
          <cell r="R457"/>
          <cell r="S457"/>
          <cell r="T457"/>
          <cell r="U457"/>
          <cell r="V457"/>
          <cell r="W457"/>
          <cell r="X457"/>
          <cell r="Y457"/>
          <cell r="Z457"/>
          <cell r="AA457"/>
          <cell r="AB457"/>
          <cell r="AC457"/>
          <cell r="AD457"/>
          <cell r="AE457"/>
        </row>
        <row r="458">
          <cell r="G458"/>
          <cell r="H458"/>
          <cell r="I458"/>
          <cell r="J458"/>
          <cell r="K458"/>
          <cell r="L458"/>
          <cell r="M458"/>
          <cell r="N458"/>
          <cell r="O458"/>
          <cell r="P458"/>
          <cell r="Q458"/>
          <cell r="R458"/>
          <cell r="S458"/>
          <cell r="T458"/>
          <cell r="U458"/>
          <cell r="V458"/>
          <cell r="W458"/>
          <cell r="X458"/>
          <cell r="Y458"/>
          <cell r="Z458"/>
          <cell r="AA458"/>
          <cell r="AB458"/>
          <cell r="AC458"/>
          <cell r="AD458"/>
          <cell r="AE458"/>
        </row>
        <row r="459">
          <cell r="G459"/>
          <cell r="H459"/>
          <cell r="I459"/>
          <cell r="J459"/>
          <cell r="K459"/>
          <cell r="L459"/>
          <cell r="M459"/>
          <cell r="N459"/>
          <cell r="O459"/>
          <cell r="P459"/>
          <cell r="Q459"/>
          <cell r="R459"/>
          <cell r="S459"/>
          <cell r="T459"/>
          <cell r="U459"/>
          <cell r="V459"/>
          <cell r="W459"/>
          <cell r="X459"/>
          <cell r="Y459"/>
          <cell r="Z459"/>
          <cell r="AA459"/>
          <cell r="AB459"/>
          <cell r="AC459"/>
          <cell r="AD459"/>
          <cell r="AE459"/>
        </row>
        <row r="460">
          <cell r="G460"/>
          <cell r="H460"/>
          <cell r="I460"/>
          <cell r="J460"/>
          <cell r="K460"/>
          <cell r="L460"/>
          <cell r="M460"/>
          <cell r="N460"/>
          <cell r="O460"/>
          <cell r="P460"/>
          <cell r="Q460"/>
          <cell r="R460"/>
          <cell r="S460"/>
          <cell r="T460"/>
          <cell r="U460"/>
          <cell r="V460"/>
          <cell r="W460"/>
          <cell r="X460"/>
          <cell r="Y460"/>
          <cell r="Z460"/>
          <cell r="AA460"/>
          <cell r="AB460"/>
          <cell r="AC460"/>
          <cell r="AD460"/>
          <cell r="AE460"/>
        </row>
        <row r="461">
          <cell r="G461"/>
          <cell r="H461"/>
          <cell r="I461"/>
          <cell r="J461"/>
          <cell r="K461"/>
          <cell r="L461"/>
          <cell r="M461"/>
          <cell r="N461"/>
          <cell r="O461"/>
          <cell r="P461"/>
          <cell r="Q461"/>
          <cell r="R461"/>
          <cell r="S461"/>
          <cell r="T461"/>
          <cell r="U461"/>
          <cell r="V461"/>
          <cell r="W461"/>
          <cell r="X461"/>
          <cell r="Y461"/>
          <cell r="Z461"/>
          <cell r="AA461"/>
          <cell r="AB461"/>
          <cell r="AC461"/>
          <cell r="AD461"/>
          <cell r="AE461"/>
        </row>
        <row r="462">
          <cell r="G462"/>
          <cell r="H462"/>
          <cell r="I462"/>
          <cell r="J462"/>
          <cell r="K462"/>
          <cell r="L462"/>
          <cell r="M462"/>
          <cell r="N462"/>
          <cell r="O462"/>
          <cell r="P462"/>
          <cell r="Q462"/>
          <cell r="R462"/>
          <cell r="S462"/>
          <cell r="T462"/>
          <cell r="U462"/>
          <cell r="V462"/>
          <cell r="W462"/>
          <cell r="X462"/>
          <cell r="Y462"/>
          <cell r="Z462"/>
          <cell r="AA462"/>
          <cell r="AB462"/>
          <cell r="AC462"/>
          <cell r="AD462"/>
          <cell r="AE462"/>
        </row>
        <row r="463">
          <cell r="G463"/>
          <cell r="H463"/>
          <cell r="I463"/>
          <cell r="J463"/>
          <cell r="K463"/>
          <cell r="L463"/>
          <cell r="M463"/>
          <cell r="N463"/>
          <cell r="O463"/>
          <cell r="P463"/>
          <cell r="Q463"/>
          <cell r="R463"/>
          <cell r="S463"/>
          <cell r="T463"/>
          <cell r="U463"/>
          <cell r="V463"/>
          <cell r="W463"/>
          <cell r="X463"/>
          <cell r="Y463"/>
          <cell r="Z463"/>
          <cell r="AA463"/>
          <cell r="AB463"/>
          <cell r="AC463"/>
          <cell r="AD463"/>
          <cell r="AE463"/>
        </row>
        <row r="464">
          <cell r="G464"/>
          <cell r="H464"/>
          <cell r="I464"/>
          <cell r="J464"/>
          <cell r="K464"/>
          <cell r="L464"/>
          <cell r="M464"/>
          <cell r="N464"/>
          <cell r="O464"/>
          <cell r="P464"/>
          <cell r="Q464"/>
          <cell r="R464"/>
          <cell r="S464"/>
          <cell r="T464"/>
          <cell r="U464"/>
          <cell r="V464"/>
          <cell r="W464"/>
          <cell r="X464"/>
          <cell r="Y464"/>
          <cell r="Z464"/>
          <cell r="AA464"/>
          <cell r="AB464"/>
          <cell r="AC464"/>
          <cell r="AD464"/>
          <cell r="AE464"/>
        </row>
        <row r="465">
          <cell r="G465"/>
          <cell r="H465"/>
          <cell r="I465"/>
          <cell r="J465"/>
          <cell r="K465"/>
          <cell r="L465"/>
          <cell r="M465"/>
          <cell r="N465"/>
          <cell r="O465"/>
          <cell r="P465"/>
          <cell r="Q465"/>
          <cell r="R465"/>
          <cell r="S465"/>
          <cell r="T465"/>
          <cell r="U465"/>
          <cell r="V465"/>
          <cell r="W465"/>
          <cell r="X465"/>
          <cell r="Y465"/>
          <cell r="Z465"/>
          <cell r="AA465"/>
          <cell r="AB465"/>
          <cell r="AC465"/>
          <cell r="AD465"/>
          <cell r="AE465"/>
        </row>
        <row r="466">
          <cell r="G466"/>
          <cell r="H466"/>
          <cell r="I466"/>
          <cell r="J466"/>
          <cell r="K466"/>
          <cell r="L466"/>
          <cell r="M466"/>
          <cell r="N466"/>
          <cell r="O466"/>
          <cell r="P466"/>
          <cell r="Q466"/>
          <cell r="R466"/>
          <cell r="S466"/>
          <cell r="T466"/>
          <cell r="U466"/>
          <cell r="V466"/>
          <cell r="W466"/>
          <cell r="X466"/>
          <cell r="Y466"/>
          <cell r="Z466"/>
          <cell r="AA466"/>
          <cell r="AB466"/>
          <cell r="AC466"/>
          <cell r="AD466"/>
          <cell r="AE466"/>
        </row>
        <row r="467">
          <cell r="G467"/>
          <cell r="H467"/>
          <cell r="I467"/>
          <cell r="J467"/>
          <cell r="K467"/>
          <cell r="L467"/>
          <cell r="M467"/>
          <cell r="N467"/>
          <cell r="O467"/>
          <cell r="P467"/>
          <cell r="Q467"/>
          <cell r="R467"/>
          <cell r="S467"/>
          <cell r="T467"/>
          <cell r="U467"/>
          <cell r="V467"/>
          <cell r="W467"/>
          <cell r="X467"/>
          <cell r="Y467"/>
          <cell r="Z467"/>
          <cell r="AA467"/>
          <cell r="AB467"/>
          <cell r="AC467"/>
          <cell r="AD467"/>
          <cell r="AE467"/>
        </row>
        <row r="468">
          <cell r="G468"/>
          <cell r="H468"/>
          <cell r="I468"/>
          <cell r="J468"/>
          <cell r="K468"/>
          <cell r="L468"/>
          <cell r="M468"/>
          <cell r="N468"/>
          <cell r="O468"/>
          <cell r="P468"/>
          <cell r="Q468"/>
          <cell r="R468"/>
          <cell r="S468"/>
          <cell r="T468"/>
          <cell r="U468"/>
          <cell r="V468"/>
          <cell r="W468"/>
          <cell r="X468"/>
          <cell r="Y468"/>
          <cell r="Z468"/>
          <cell r="AA468"/>
          <cell r="AB468"/>
          <cell r="AC468"/>
          <cell r="AD468"/>
          <cell r="AE468"/>
        </row>
        <row r="469">
          <cell r="G469"/>
          <cell r="H469"/>
          <cell r="I469"/>
          <cell r="J469"/>
          <cell r="K469"/>
          <cell r="L469"/>
          <cell r="M469"/>
          <cell r="N469"/>
          <cell r="O469"/>
          <cell r="P469"/>
          <cell r="Q469"/>
          <cell r="R469"/>
          <cell r="S469"/>
          <cell r="T469"/>
          <cell r="U469"/>
          <cell r="V469"/>
          <cell r="W469"/>
          <cell r="X469"/>
          <cell r="Y469"/>
          <cell r="Z469"/>
          <cell r="AA469"/>
          <cell r="AB469"/>
          <cell r="AC469"/>
          <cell r="AD469"/>
          <cell r="AE469"/>
        </row>
        <row r="470">
          <cell r="G470"/>
          <cell r="H470"/>
          <cell r="I470"/>
          <cell r="J470"/>
          <cell r="K470"/>
          <cell r="L470"/>
          <cell r="M470"/>
          <cell r="N470"/>
          <cell r="O470"/>
          <cell r="P470"/>
          <cell r="Q470"/>
          <cell r="R470"/>
          <cell r="S470"/>
          <cell r="T470"/>
          <cell r="U470"/>
          <cell r="V470"/>
          <cell r="W470"/>
          <cell r="X470"/>
          <cell r="Y470"/>
          <cell r="Z470"/>
          <cell r="AA470"/>
          <cell r="AB470"/>
          <cell r="AC470"/>
          <cell r="AD470"/>
          <cell r="AE470"/>
        </row>
        <row r="471">
          <cell r="G471"/>
          <cell r="H471"/>
          <cell r="I471"/>
          <cell r="J471"/>
          <cell r="K471"/>
          <cell r="L471"/>
          <cell r="M471"/>
          <cell r="N471"/>
          <cell r="O471"/>
          <cell r="P471"/>
          <cell r="Q471"/>
          <cell r="R471"/>
          <cell r="S471"/>
          <cell r="T471"/>
          <cell r="U471"/>
          <cell r="V471"/>
          <cell r="W471"/>
          <cell r="X471"/>
          <cell r="Y471"/>
          <cell r="Z471"/>
          <cell r="AA471"/>
          <cell r="AB471"/>
          <cell r="AC471"/>
          <cell r="AD471"/>
          <cell r="AE471"/>
        </row>
        <row r="472">
          <cell r="G472"/>
          <cell r="H472"/>
          <cell r="I472"/>
          <cell r="J472"/>
          <cell r="K472"/>
          <cell r="L472"/>
          <cell r="M472"/>
          <cell r="N472"/>
          <cell r="O472"/>
          <cell r="P472"/>
          <cell r="Q472"/>
          <cell r="R472"/>
          <cell r="S472"/>
          <cell r="T472"/>
          <cell r="U472"/>
          <cell r="V472"/>
          <cell r="W472"/>
          <cell r="X472"/>
          <cell r="Y472"/>
          <cell r="Z472"/>
          <cell r="AA472"/>
          <cell r="AB472"/>
          <cell r="AC472"/>
          <cell r="AD472"/>
          <cell r="AE472"/>
        </row>
        <row r="473">
          <cell r="G473"/>
          <cell r="H473"/>
          <cell r="I473"/>
          <cell r="J473"/>
          <cell r="K473"/>
          <cell r="L473"/>
          <cell r="M473"/>
          <cell r="N473"/>
          <cell r="O473"/>
          <cell r="P473"/>
          <cell r="Q473"/>
          <cell r="R473"/>
          <cell r="S473"/>
          <cell r="T473"/>
          <cell r="U473"/>
          <cell r="V473"/>
          <cell r="W473"/>
          <cell r="X473"/>
          <cell r="Y473"/>
          <cell r="Z473"/>
          <cell r="AA473"/>
          <cell r="AB473"/>
          <cell r="AC473"/>
          <cell r="AD473"/>
          <cell r="AE473"/>
        </row>
        <row r="474">
          <cell r="G474"/>
          <cell r="H474"/>
          <cell r="I474"/>
          <cell r="J474"/>
          <cell r="K474"/>
          <cell r="L474"/>
          <cell r="M474"/>
          <cell r="N474"/>
          <cell r="O474"/>
          <cell r="P474"/>
          <cell r="Q474"/>
          <cell r="R474"/>
          <cell r="S474"/>
          <cell r="T474"/>
          <cell r="U474"/>
          <cell r="V474"/>
          <cell r="W474"/>
          <cell r="X474"/>
          <cell r="Y474"/>
          <cell r="Z474"/>
          <cell r="AA474"/>
          <cell r="AB474"/>
          <cell r="AC474"/>
          <cell r="AD474"/>
          <cell r="AE474"/>
        </row>
        <row r="475">
          <cell r="G475"/>
          <cell r="H475"/>
          <cell r="I475"/>
          <cell r="J475"/>
          <cell r="K475"/>
          <cell r="L475"/>
          <cell r="M475"/>
          <cell r="N475"/>
          <cell r="O475"/>
          <cell r="P475"/>
          <cell r="Q475"/>
          <cell r="R475"/>
          <cell r="S475"/>
          <cell r="T475"/>
          <cell r="U475"/>
          <cell r="V475"/>
          <cell r="W475"/>
          <cell r="X475"/>
          <cell r="Y475"/>
          <cell r="Z475"/>
          <cell r="AA475"/>
          <cell r="AB475"/>
          <cell r="AC475"/>
          <cell r="AD475"/>
          <cell r="AE475"/>
        </row>
        <row r="476">
          <cell r="G476"/>
          <cell r="H476"/>
          <cell r="I476"/>
          <cell r="J476"/>
          <cell r="K476"/>
          <cell r="L476"/>
          <cell r="M476"/>
          <cell r="N476"/>
          <cell r="O476"/>
          <cell r="P476"/>
          <cell r="Q476"/>
          <cell r="R476"/>
          <cell r="S476"/>
          <cell r="T476"/>
          <cell r="U476"/>
          <cell r="V476"/>
          <cell r="W476"/>
          <cell r="X476"/>
          <cell r="Y476"/>
          <cell r="Z476"/>
          <cell r="AA476"/>
          <cell r="AB476"/>
          <cell r="AC476"/>
          <cell r="AD476"/>
          <cell r="AE476"/>
        </row>
        <row r="477">
          <cell r="G477"/>
          <cell r="H477"/>
          <cell r="I477"/>
          <cell r="J477"/>
          <cell r="K477"/>
          <cell r="L477"/>
          <cell r="M477"/>
          <cell r="N477"/>
          <cell r="O477"/>
          <cell r="P477"/>
          <cell r="Q477"/>
          <cell r="R477"/>
          <cell r="S477"/>
          <cell r="T477"/>
          <cell r="U477"/>
          <cell r="V477"/>
          <cell r="W477"/>
          <cell r="X477"/>
          <cell r="Y477"/>
          <cell r="Z477"/>
          <cell r="AA477"/>
          <cell r="AB477"/>
          <cell r="AC477"/>
          <cell r="AD477"/>
          <cell r="AE477"/>
        </row>
        <row r="478">
          <cell r="G478"/>
          <cell r="H478"/>
          <cell r="I478"/>
          <cell r="J478"/>
          <cell r="K478"/>
          <cell r="L478"/>
          <cell r="M478"/>
          <cell r="N478"/>
          <cell r="O478"/>
          <cell r="P478"/>
          <cell r="Q478"/>
          <cell r="R478"/>
          <cell r="S478"/>
          <cell r="T478"/>
          <cell r="U478"/>
          <cell r="V478"/>
          <cell r="W478"/>
          <cell r="X478"/>
          <cell r="Y478"/>
          <cell r="Z478"/>
          <cell r="AA478"/>
          <cell r="AB478"/>
          <cell r="AC478"/>
          <cell r="AD478"/>
          <cell r="AE478"/>
        </row>
        <row r="479">
          <cell r="G479"/>
          <cell r="H479"/>
          <cell r="I479"/>
          <cell r="J479"/>
          <cell r="K479"/>
          <cell r="L479"/>
          <cell r="M479"/>
          <cell r="N479"/>
          <cell r="O479"/>
          <cell r="P479"/>
          <cell r="Q479"/>
          <cell r="R479"/>
          <cell r="S479"/>
          <cell r="T479"/>
          <cell r="U479"/>
          <cell r="V479"/>
          <cell r="W479"/>
          <cell r="X479"/>
          <cell r="Y479"/>
          <cell r="Z479"/>
          <cell r="AA479"/>
          <cell r="AB479"/>
          <cell r="AC479"/>
          <cell r="AD479"/>
          <cell r="AE479"/>
        </row>
        <row r="480">
          <cell r="G480"/>
          <cell r="H480"/>
          <cell r="I480"/>
          <cell r="J480"/>
          <cell r="K480"/>
          <cell r="L480"/>
          <cell r="M480"/>
          <cell r="N480"/>
          <cell r="O480"/>
          <cell r="P480"/>
          <cell r="Q480"/>
          <cell r="R480"/>
          <cell r="S480"/>
          <cell r="T480"/>
          <cell r="U480"/>
          <cell r="V480"/>
          <cell r="W480"/>
          <cell r="X480"/>
          <cell r="Y480"/>
          <cell r="Z480"/>
          <cell r="AA480"/>
          <cell r="AB480"/>
          <cell r="AC480"/>
          <cell r="AD480"/>
          <cell r="AE480"/>
        </row>
        <row r="481">
          <cell r="G481"/>
          <cell r="H481"/>
          <cell r="I481"/>
          <cell r="J481"/>
          <cell r="K481"/>
          <cell r="L481"/>
          <cell r="M481"/>
          <cell r="N481"/>
          <cell r="O481"/>
          <cell r="P481"/>
          <cell r="Q481"/>
          <cell r="R481"/>
          <cell r="S481"/>
          <cell r="T481"/>
          <cell r="U481"/>
          <cell r="V481"/>
          <cell r="W481"/>
          <cell r="X481"/>
          <cell r="Y481"/>
          <cell r="Z481"/>
          <cell r="AA481"/>
          <cell r="AB481"/>
          <cell r="AC481"/>
          <cell r="AD481"/>
          <cell r="AE481"/>
        </row>
        <row r="482">
          <cell r="G482"/>
          <cell r="H482"/>
          <cell r="I482"/>
          <cell r="J482"/>
          <cell r="K482"/>
          <cell r="L482"/>
          <cell r="M482"/>
          <cell r="N482"/>
          <cell r="O482"/>
          <cell r="P482"/>
          <cell r="Q482"/>
          <cell r="R482"/>
          <cell r="S482"/>
          <cell r="T482"/>
          <cell r="U482"/>
          <cell r="V482"/>
          <cell r="W482"/>
          <cell r="X482"/>
          <cell r="Y482"/>
          <cell r="Z482"/>
          <cell r="AA482"/>
          <cell r="AB482"/>
          <cell r="AC482"/>
          <cell r="AD482"/>
          <cell r="AE482"/>
        </row>
        <row r="483">
          <cell r="G483"/>
          <cell r="H483"/>
          <cell r="I483"/>
          <cell r="J483"/>
          <cell r="K483"/>
          <cell r="L483"/>
          <cell r="M483"/>
          <cell r="N483"/>
          <cell r="O483"/>
          <cell r="P483"/>
          <cell r="Q483"/>
          <cell r="R483"/>
          <cell r="S483"/>
          <cell r="T483"/>
          <cell r="U483"/>
          <cell r="V483"/>
          <cell r="W483"/>
          <cell r="X483"/>
          <cell r="Y483"/>
          <cell r="Z483"/>
          <cell r="AA483"/>
          <cell r="AB483"/>
          <cell r="AC483"/>
          <cell r="AD483"/>
          <cell r="AE483"/>
        </row>
        <row r="484">
          <cell r="G484"/>
          <cell r="H484"/>
          <cell r="I484"/>
          <cell r="J484"/>
          <cell r="K484"/>
          <cell r="L484"/>
          <cell r="M484"/>
          <cell r="N484"/>
          <cell r="O484"/>
          <cell r="P484"/>
          <cell r="Q484"/>
          <cell r="R484"/>
          <cell r="S484"/>
          <cell r="T484"/>
          <cell r="U484"/>
          <cell r="V484"/>
          <cell r="W484"/>
          <cell r="X484"/>
          <cell r="Y484"/>
          <cell r="Z484"/>
          <cell r="AA484"/>
          <cell r="AB484"/>
          <cell r="AC484"/>
          <cell r="AD484"/>
          <cell r="AE484"/>
        </row>
        <row r="485">
          <cell r="G485"/>
          <cell r="H485"/>
          <cell r="I485"/>
          <cell r="J485"/>
          <cell r="K485"/>
          <cell r="L485"/>
          <cell r="M485"/>
          <cell r="N485"/>
          <cell r="O485"/>
          <cell r="P485"/>
          <cell r="Q485"/>
          <cell r="R485"/>
          <cell r="S485"/>
          <cell r="T485"/>
          <cell r="U485"/>
          <cell r="V485"/>
          <cell r="W485"/>
          <cell r="X485"/>
          <cell r="Y485"/>
          <cell r="Z485"/>
          <cell r="AA485"/>
          <cell r="AB485"/>
          <cell r="AC485"/>
          <cell r="AD485"/>
          <cell r="AE485"/>
        </row>
        <row r="486">
          <cell r="G486"/>
          <cell r="H486"/>
          <cell r="I486"/>
          <cell r="J486"/>
          <cell r="K486"/>
          <cell r="L486"/>
          <cell r="M486"/>
          <cell r="N486"/>
          <cell r="O486"/>
          <cell r="P486"/>
          <cell r="Q486"/>
          <cell r="R486"/>
          <cell r="S486"/>
          <cell r="T486"/>
          <cell r="U486"/>
          <cell r="V486"/>
          <cell r="W486"/>
          <cell r="X486"/>
          <cell r="Y486"/>
          <cell r="Z486"/>
          <cell r="AA486"/>
          <cell r="AB486"/>
          <cell r="AC486"/>
          <cell r="AD486"/>
          <cell r="AE486"/>
        </row>
        <row r="487">
          <cell r="G487"/>
          <cell r="H487"/>
          <cell r="I487"/>
          <cell r="J487"/>
          <cell r="K487"/>
          <cell r="L487"/>
          <cell r="M487"/>
          <cell r="N487"/>
          <cell r="O487"/>
          <cell r="P487"/>
          <cell r="Q487"/>
          <cell r="R487"/>
          <cell r="S487"/>
          <cell r="T487"/>
          <cell r="U487"/>
          <cell r="V487"/>
          <cell r="W487"/>
          <cell r="X487"/>
          <cell r="Y487"/>
          <cell r="Z487"/>
          <cell r="AA487"/>
          <cell r="AB487"/>
          <cell r="AC487"/>
          <cell r="AD487"/>
          <cell r="AE487"/>
        </row>
        <row r="488">
          <cell r="G488"/>
          <cell r="H488"/>
          <cell r="I488"/>
          <cell r="J488"/>
          <cell r="K488"/>
          <cell r="L488"/>
          <cell r="M488"/>
          <cell r="N488"/>
          <cell r="O488"/>
          <cell r="P488"/>
          <cell r="Q488"/>
          <cell r="R488"/>
          <cell r="S488"/>
          <cell r="T488"/>
          <cell r="U488"/>
          <cell r="V488"/>
          <cell r="W488"/>
          <cell r="X488"/>
          <cell r="Y488"/>
          <cell r="Z488"/>
          <cell r="AA488"/>
          <cell r="AB488"/>
          <cell r="AC488"/>
          <cell r="AD488"/>
          <cell r="AE488"/>
        </row>
        <row r="489">
          <cell r="G489"/>
          <cell r="H489"/>
          <cell r="I489"/>
          <cell r="J489"/>
          <cell r="K489"/>
          <cell r="L489"/>
          <cell r="M489"/>
          <cell r="N489"/>
          <cell r="O489"/>
          <cell r="P489"/>
          <cell r="Q489"/>
          <cell r="R489"/>
          <cell r="S489"/>
          <cell r="T489"/>
          <cell r="U489"/>
          <cell r="V489"/>
          <cell r="W489"/>
          <cell r="X489"/>
          <cell r="Y489"/>
          <cell r="Z489"/>
          <cell r="AA489"/>
          <cell r="AB489"/>
          <cell r="AC489"/>
          <cell r="AD489"/>
          <cell r="AE489"/>
        </row>
        <row r="490">
          <cell r="G490"/>
          <cell r="H490"/>
          <cell r="I490"/>
          <cell r="J490"/>
          <cell r="K490"/>
          <cell r="L490"/>
          <cell r="M490"/>
          <cell r="N490"/>
          <cell r="O490"/>
          <cell r="P490"/>
          <cell r="Q490"/>
          <cell r="R490"/>
          <cell r="S490"/>
          <cell r="T490"/>
          <cell r="U490"/>
          <cell r="V490"/>
          <cell r="W490"/>
          <cell r="X490"/>
          <cell r="Y490"/>
          <cell r="Z490"/>
          <cell r="AA490"/>
          <cell r="AB490"/>
          <cell r="AC490"/>
          <cell r="AD490"/>
          <cell r="AE490"/>
        </row>
        <row r="491">
          <cell r="G491"/>
          <cell r="H491"/>
          <cell r="I491"/>
          <cell r="J491"/>
          <cell r="K491"/>
          <cell r="L491"/>
          <cell r="M491"/>
          <cell r="N491"/>
          <cell r="O491"/>
          <cell r="P491"/>
          <cell r="Q491"/>
          <cell r="R491"/>
          <cell r="S491"/>
          <cell r="T491"/>
          <cell r="U491"/>
          <cell r="V491"/>
          <cell r="W491"/>
          <cell r="X491"/>
          <cell r="Y491"/>
          <cell r="Z491"/>
          <cell r="AA491"/>
          <cell r="AB491"/>
          <cell r="AC491"/>
          <cell r="AD491"/>
          <cell r="AE491"/>
        </row>
        <row r="492">
          <cell r="G492"/>
          <cell r="H492"/>
          <cell r="I492"/>
          <cell r="J492"/>
          <cell r="K492"/>
          <cell r="L492"/>
          <cell r="M492"/>
          <cell r="N492"/>
          <cell r="O492"/>
          <cell r="P492"/>
          <cell r="Q492"/>
          <cell r="R492"/>
          <cell r="S492"/>
          <cell r="T492"/>
          <cell r="U492"/>
          <cell r="V492"/>
          <cell r="W492"/>
          <cell r="X492"/>
          <cell r="Y492"/>
          <cell r="Z492"/>
          <cell r="AA492"/>
          <cell r="AB492"/>
          <cell r="AC492"/>
          <cell r="AD492"/>
          <cell r="AE492"/>
        </row>
        <row r="493">
          <cell r="G493"/>
          <cell r="H493"/>
          <cell r="I493"/>
          <cell r="J493"/>
          <cell r="K493"/>
          <cell r="L493"/>
          <cell r="M493"/>
          <cell r="N493"/>
          <cell r="O493"/>
          <cell r="P493"/>
          <cell r="Q493"/>
          <cell r="R493"/>
          <cell r="S493"/>
          <cell r="T493"/>
          <cell r="U493"/>
          <cell r="V493"/>
          <cell r="W493"/>
          <cell r="X493"/>
          <cell r="Y493"/>
          <cell r="Z493"/>
          <cell r="AA493"/>
          <cell r="AB493"/>
          <cell r="AC493"/>
          <cell r="AD493"/>
          <cell r="AE493"/>
        </row>
        <row r="494">
          <cell r="G494"/>
          <cell r="H494"/>
          <cell r="I494"/>
          <cell r="J494"/>
          <cell r="K494"/>
          <cell r="L494"/>
          <cell r="M494"/>
          <cell r="N494"/>
          <cell r="O494"/>
          <cell r="P494"/>
          <cell r="Q494"/>
          <cell r="R494"/>
          <cell r="S494"/>
          <cell r="T494"/>
          <cell r="U494"/>
          <cell r="V494"/>
          <cell r="W494"/>
          <cell r="X494"/>
          <cell r="Y494"/>
          <cell r="Z494"/>
          <cell r="AA494"/>
          <cell r="AB494"/>
          <cell r="AC494"/>
          <cell r="AD494"/>
          <cell r="AE494"/>
        </row>
        <row r="495">
          <cell r="G495"/>
          <cell r="H495"/>
          <cell r="I495"/>
          <cell r="J495"/>
          <cell r="K495"/>
          <cell r="L495"/>
          <cell r="M495"/>
          <cell r="N495"/>
          <cell r="O495"/>
          <cell r="P495"/>
          <cell r="Q495"/>
          <cell r="R495"/>
          <cell r="S495"/>
          <cell r="T495"/>
          <cell r="U495"/>
          <cell r="V495"/>
          <cell r="W495"/>
          <cell r="X495"/>
          <cell r="Y495"/>
          <cell r="Z495"/>
          <cell r="AA495"/>
          <cell r="AB495"/>
          <cell r="AC495"/>
          <cell r="AD495"/>
          <cell r="AE495"/>
        </row>
        <row r="496">
          <cell r="G496"/>
          <cell r="H496"/>
          <cell r="I496"/>
          <cell r="J496"/>
          <cell r="K496"/>
          <cell r="L496"/>
          <cell r="M496"/>
          <cell r="N496"/>
          <cell r="O496"/>
          <cell r="P496"/>
          <cell r="Q496"/>
          <cell r="R496"/>
          <cell r="S496"/>
          <cell r="T496"/>
          <cell r="U496"/>
          <cell r="V496"/>
          <cell r="W496"/>
          <cell r="X496"/>
          <cell r="Y496"/>
          <cell r="Z496"/>
          <cell r="AA496"/>
          <cell r="AB496"/>
          <cell r="AC496"/>
          <cell r="AD496"/>
          <cell r="AE496"/>
        </row>
        <row r="497">
          <cell r="G497"/>
          <cell r="H497"/>
          <cell r="I497"/>
          <cell r="J497"/>
          <cell r="K497"/>
          <cell r="L497"/>
          <cell r="M497"/>
          <cell r="N497"/>
          <cell r="O497"/>
          <cell r="P497"/>
          <cell r="Q497"/>
          <cell r="R497"/>
          <cell r="S497"/>
          <cell r="T497"/>
          <cell r="U497"/>
          <cell r="V497"/>
          <cell r="W497"/>
          <cell r="X497"/>
          <cell r="Y497"/>
          <cell r="Z497"/>
          <cell r="AA497"/>
          <cell r="AB497"/>
          <cell r="AC497"/>
          <cell r="AD497"/>
          <cell r="AE497"/>
        </row>
        <row r="498">
          <cell r="G498"/>
          <cell r="H498"/>
          <cell r="I498"/>
          <cell r="J498"/>
          <cell r="K498"/>
          <cell r="L498"/>
          <cell r="M498"/>
          <cell r="N498"/>
          <cell r="O498"/>
          <cell r="P498"/>
          <cell r="Q498"/>
          <cell r="R498"/>
          <cell r="S498"/>
          <cell r="T498"/>
          <cell r="U498"/>
          <cell r="V498"/>
          <cell r="W498"/>
          <cell r="X498"/>
          <cell r="Y498"/>
          <cell r="Z498"/>
          <cell r="AA498"/>
          <cell r="AB498"/>
          <cell r="AC498"/>
          <cell r="AD498"/>
          <cell r="AE498"/>
        </row>
        <row r="499">
          <cell r="G499"/>
          <cell r="H499"/>
          <cell r="I499"/>
          <cell r="J499"/>
          <cell r="K499"/>
          <cell r="L499"/>
          <cell r="M499"/>
          <cell r="N499"/>
          <cell r="O499"/>
          <cell r="P499"/>
          <cell r="Q499"/>
          <cell r="R499"/>
          <cell r="S499"/>
          <cell r="T499"/>
          <cell r="U499"/>
          <cell r="V499"/>
          <cell r="W499"/>
          <cell r="X499"/>
          <cell r="Y499"/>
          <cell r="Z499"/>
          <cell r="AA499"/>
          <cell r="AB499"/>
          <cell r="AC499"/>
          <cell r="AD499"/>
          <cell r="AE499"/>
        </row>
        <row r="500">
          <cell r="G500"/>
          <cell r="H500"/>
          <cell r="I500"/>
          <cell r="J500"/>
          <cell r="K500"/>
          <cell r="L500"/>
          <cell r="M500"/>
          <cell r="N500"/>
          <cell r="O500"/>
          <cell r="P500"/>
          <cell r="Q500"/>
          <cell r="R500"/>
          <cell r="S500"/>
          <cell r="T500"/>
          <cell r="U500"/>
          <cell r="V500"/>
          <cell r="W500"/>
          <cell r="X500"/>
          <cell r="Y500"/>
          <cell r="Z500"/>
          <cell r="AA500"/>
          <cell r="AB500"/>
          <cell r="AC500"/>
          <cell r="AD500"/>
          <cell r="AE500"/>
        </row>
        <row r="501">
          <cell r="G501"/>
          <cell r="H501"/>
          <cell r="I501"/>
          <cell r="J501"/>
          <cell r="K501"/>
          <cell r="L501"/>
          <cell r="M501"/>
          <cell r="N501"/>
          <cell r="O501"/>
          <cell r="P501"/>
          <cell r="Q501"/>
          <cell r="R501"/>
          <cell r="S501"/>
          <cell r="T501"/>
          <cell r="U501"/>
          <cell r="V501"/>
          <cell r="W501"/>
          <cell r="X501"/>
          <cell r="Y501"/>
          <cell r="Z501"/>
          <cell r="AA501"/>
          <cell r="AB501"/>
          <cell r="AC501"/>
          <cell r="AD501"/>
          <cell r="AE501"/>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Sheet1"/>
  <dimension ref="C1:G17"/>
  <sheetViews>
    <sheetView zoomScaleNormal="100" zoomScaleSheetLayoutView="90" workbookViewId="0">
      <selection activeCell="D7" sqref="D7"/>
    </sheetView>
  </sheetViews>
  <sheetFormatPr defaultRowHeight="15"/>
  <cols>
    <col min="1" max="1" width="4" style="2" customWidth="1"/>
    <col min="2" max="2" width="4.28515625" style="2" customWidth="1"/>
    <col min="3" max="3" width="28.140625" style="2" customWidth="1"/>
    <col min="4" max="4" width="70.7109375" style="2" customWidth="1"/>
    <col min="5" max="5" width="58.5703125" style="2" customWidth="1"/>
    <col min="6" max="16384" width="9.140625" style="2"/>
  </cols>
  <sheetData>
    <row r="1" spans="3:7" ht="15.75" thickBot="1"/>
    <row r="2" spans="3:7" ht="19.5" thickBot="1">
      <c r="C2" s="8" t="s">
        <v>12</v>
      </c>
      <c r="D2" s="9" t="s">
        <v>441</v>
      </c>
      <c r="E2" s="10"/>
    </row>
    <row r="3" spans="3:7">
      <c r="C3" s="7" t="s">
        <v>0</v>
      </c>
      <c r="D3" s="7" t="s">
        <v>1</v>
      </c>
      <c r="E3" s="7" t="s">
        <v>2</v>
      </c>
    </row>
    <row r="4" spans="3:7" ht="60">
      <c r="C4" s="1" t="s">
        <v>3</v>
      </c>
      <c r="D4" s="154" t="s">
        <v>463</v>
      </c>
      <c r="E4" s="3" t="s">
        <v>469</v>
      </c>
    </row>
    <row r="5" spans="3:7" ht="45">
      <c r="C5" s="1" t="s">
        <v>4</v>
      </c>
      <c r="D5" s="4" t="s">
        <v>442</v>
      </c>
      <c r="E5" s="3"/>
    </row>
    <row r="6" spans="3:7" ht="75">
      <c r="C6" s="1" t="s">
        <v>5</v>
      </c>
      <c r="D6" s="4" t="s">
        <v>494</v>
      </c>
      <c r="E6" s="3"/>
    </row>
    <row r="7" spans="3:7">
      <c r="C7" s="1" t="s">
        <v>6</v>
      </c>
      <c r="D7" s="5"/>
      <c r="E7" s="3"/>
    </row>
    <row r="8" spans="3:7">
      <c r="C8" s="1" t="s">
        <v>40</v>
      </c>
      <c r="D8" s="4" t="s">
        <v>474</v>
      </c>
      <c r="E8" s="3"/>
    </row>
    <row r="9" spans="3:7">
      <c r="C9" s="1" t="s">
        <v>7</v>
      </c>
      <c r="D9" s="89"/>
      <c r="E9" s="3"/>
      <c r="G9" s="162"/>
    </row>
    <row r="10" spans="3:7">
      <c r="C10" s="1" t="s">
        <v>8</v>
      </c>
      <c r="D10" s="4" t="s">
        <v>464</v>
      </c>
      <c r="E10" s="3"/>
    </row>
    <row r="11" spans="3:7">
      <c r="C11" s="1" t="s">
        <v>9</v>
      </c>
      <c r="D11" s="6" t="s">
        <v>465</v>
      </c>
      <c r="E11" s="3"/>
    </row>
    <row r="12" spans="3:7">
      <c r="C12" s="1" t="s">
        <v>10</v>
      </c>
      <c r="D12" s="190" t="s">
        <v>438</v>
      </c>
      <c r="E12" s="3"/>
    </row>
    <row r="13" spans="3:7" ht="17.25" customHeight="1">
      <c r="C13" s="1" t="s">
        <v>11</v>
      </c>
      <c r="D13" s="6" t="s">
        <v>466</v>
      </c>
      <c r="E13" s="3"/>
    </row>
    <row r="16" spans="3:7">
      <c r="C16" s="192" t="s">
        <v>425</v>
      </c>
    </row>
    <row r="17" spans="3:4">
      <c r="C17" s="192" t="s">
        <v>427</v>
      </c>
      <c r="D17" s="2" t="s">
        <v>428</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BD46"/>
  <sheetViews>
    <sheetView zoomScale="90" zoomScaleNormal="90" workbookViewId="0">
      <selection activeCell="G32" sqref="G32"/>
    </sheetView>
  </sheetViews>
  <sheetFormatPr defaultRowHeight="12.75"/>
  <cols>
    <col min="1" max="1" width="37" customWidth="1"/>
    <col min="2" max="2" width="21.85546875" customWidth="1"/>
    <col min="3" max="3" width="34.140625" customWidth="1"/>
    <col min="4" max="4" width="18.140625" customWidth="1"/>
    <col min="5" max="5" width="20" customWidth="1"/>
    <col min="6" max="6" width="16.7109375" customWidth="1"/>
    <col min="7" max="7" width="14.42578125" customWidth="1"/>
    <col min="8" max="8" width="11.85546875" customWidth="1"/>
    <col min="9" max="9" width="11.5703125" customWidth="1"/>
    <col min="10" max="10" width="39.7109375" customWidth="1"/>
    <col min="32" max="32" width="12.140625" customWidth="1"/>
    <col min="33" max="43" width="10.28515625" bestFit="1" customWidth="1"/>
    <col min="44" max="44" width="9.28515625" bestFit="1" customWidth="1"/>
    <col min="45" max="55" width="10.28515625" bestFit="1" customWidth="1"/>
    <col min="56" max="56" width="11" customWidth="1"/>
  </cols>
  <sheetData>
    <row r="1" spans="1:56" ht="15.75" thickBot="1">
      <c r="A1" s="90" t="s">
        <v>406</v>
      </c>
      <c r="B1" s="90" t="s">
        <v>415</v>
      </c>
      <c r="C1" s="90" t="s">
        <v>416</v>
      </c>
      <c r="D1" s="90" t="s">
        <v>417</v>
      </c>
      <c r="E1" s="90" t="s">
        <v>388</v>
      </c>
      <c r="F1" s="90" t="s">
        <v>418</v>
      </c>
      <c r="G1" s="90" t="s">
        <v>419</v>
      </c>
      <c r="H1" s="90" t="s">
        <v>420</v>
      </c>
      <c r="I1" s="90" t="s">
        <v>257</v>
      </c>
      <c r="J1" s="90" t="s">
        <v>258</v>
      </c>
      <c r="K1" s="91">
        <v>2016</v>
      </c>
      <c r="L1" s="163">
        <v>2017</v>
      </c>
      <c r="M1" s="163">
        <v>2018</v>
      </c>
      <c r="N1" s="163">
        <v>2019</v>
      </c>
      <c r="O1" s="163">
        <v>2020</v>
      </c>
      <c r="P1" s="163">
        <v>2021</v>
      </c>
      <c r="Q1" s="163">
        <v>2022</v>
      </c>
      <c r="R1" s="163">
        <v>2023</v>
      </c>
      <c r="S1" s="163">
        <v>2024</v>
      </c>
      <c r="T1" s="163">
        <v>2025</v>
      </c>
      <c r="U1" s="163">
        <v>2026</v>
      </c>
      <c r="V1" s="163">
        <v>2027</v>
      </c>
      <c r="W1" s="163">
        <v>2028</v>
      </c>
      <c r="X1" s="163">
        <v>2029</v>
      </c>
      <c r="Y1" s="163">
        <v>2030</v>
      </c>
      <c r="Z1" s="163">
        <v>2031</v>
      </c>
      <c r="AA1" s="163">
        <v>2032</v>
      </c>
      <c r="AB1" s="163">
        <v>2033</v>
      </c>
      <c r="AC1" s="163">
        <v>2034</v>
      </c>
      <c r="AD1" s="163">
        <v>2035</v>
      </c>
      <c r="AE1" s="164" t="s">
        <v>45</v>
      </c>
      <c r="AF1" s="87" t="s">
        <v>363</v>
      </c>
      <c r="AG1" s="88"/>
      <c r="AH1" s="88"/>
      <c r="AI1" s="88"/>
      <c r="AJ1" s="88"/>
      <c r="AK1" s="88"/>
      <c r="AL1" s="88"/>
      <c r="AM1" s="88"/>
      <c r="AN1" s="88"/>
      <c r="AO1" s="88"/>
      <c r="AP1" s="88"/>
      <c r="AQ1" s="77"/>
      <c r="AR1" s="86"/>
      <c r="AS1" s="87" t="s">
        <v>364</v>
      </c>
      <c r="AT1" s="88"/>
      <c r="AU1" s="88"/>
      <c r="AV1" s="88"/>
      <c r="AW1" s="88"/>
      <c r="AX1" s="88"/>
      <c r="AY1" s="88"/>
      <c r="AZ1" s="88"/>
      <c r="BA1" s="88"/>
      <c r="BB1" s="88"/>
      <c r="BC1" s="88"/>
      <c r="BD1" s="77"/>
    </row>
    <row r="2" spans="1:56" ht="15">
      <c r="A2" s="90"/>
      <c r="B2" s="90"/>
      <c r="C2" s="90"/>
      <c r="D2" s="90"/>
      <c r="E2" s="90"/>
      <c r="F2" s="90" t="s">
        <v>365</v>
      </c>
      <c r="G2" s="90" t="s">
        <v>49</v>
      </c>
      <c r="H2" s="90" t="s">
        <v>256</v>
      </c>
      <c r="I2" s="90"/>
      <c r="J2" s="90"/>
      <c r="K2" s="92" t="str">
        <f t="shared" ref="K2:AD2" si="0">CONCATENATE("aMW_",K$1)</f>
        <v>aMW_2016</v>
      </c>
      <c r="L2" s="165" t="str">
        <f t="shared" si="0"/>
        <v>aMW_2017</v>
      </c>
      <c r="M2" s="165" t="str">
        <f t="shared" si="0"/>
        <v>aMW_2018</v>
      </c>
      <c r="N2" s="165" t="str">
        <f t="shared" si="0"/>
        <v>aMW_2019</v>
      </c>
      <c r="O2" s="165" t="str">
        <f t="shared" si="0"/>
        <v>aMW_2020</v>
      </c>
      <c r="P2" s="165" t="str">
        <f t="shared" si="0"/>
        <v>aMW_2021</v>
      </c>
      <c r="Q2" s="165" t="str">
        <f t="shared" si="0"/>
        <v>aMW_2022</v>
      </c>
      <c r="R2" s="165" t="str">
        <f t="shared" si="0"/>
        <v>aMW_2023</v>
      </c>
      <c r="S2" s="165" t="str">
        <f t="shared" si="0"/>
        <v>aMW_2024</v>
      </c>
      <c r="T2" s="165" t="str">
        <f t="shared" si="0"/>
        <v>aMW_2025</v>
      </c>
      <c r="U2" s="165" t="str">
        <f t="shared" si="0"/>
        <v>aMW_2026</v>
      </c>
      <c r="V2" s="165" t="str">
        <f t="shared" si="0"/>
        <v>aMW_2027</v>
      </c>
      <c r="W2" s="165" t="str">
        <f t="shared" si="0"/>
        <v>aMW_2028</v>
      </c>
      <c r="X2" s="165" t="str">
        <f t="shared" si="0"/>
        <v>aMW_2029</v>
      </c>
      <c r="Y2" s="165" t="str">
        <f t="shared" si="0"/>
        <v>aMW_2030</v>
      </c>
      <c r="Z2" s="165" t="str">
        <f t="shared" si="0"/>
        <v>aMW_2031</v>
      </c>
      <c r="AA2" s="165" t="str">
        <f t="shared" si="0"/>
        <v>aMW_2032</v>
      </c>
      <c r="AB2" s="165" t="str">
        <f t="shared" si="0"/>
        <v>aMW_2033</v>
      </c>
      <c r="AC2" s="165" t="str">
        <f t="shared" si="0"/>
        <v>aMW_2034</v>
      </c>
      <c r="AD2" s="165" t="str">
        <f t="shared" si="0"/>
        <v>aMW_2035</v>
      </c>
      <c r="AE2" s="166" t="s">
        <v>45</v>
      </c>
      <c r="AF2" s="167" t="s">
        <v>239</v>
      </c>
      <c r="AG2" s="168" t="s">
        <v>240</v>
      </c>
      <c r="AH2" s="168" t="s">
        <v>241</v>
      </c>
      <c r="AI2" s="168" t="s">
        <v>242</v>
      </c>
      <c r="AJ2" s="168" t="s">
        <v>243</v>
      </c>
      <c r="AK2" s="168" t="s">
        <v>244</v>
      </c>
      <c r="AL2" s="168" t="s">
        <v>245</v>
      </c>
      <c r="AM2" s="168" t="s">
        <v>246</v>
      </c>
      <c r="AN2" s="168" t="s">
        <v>247</v>
      </c>
      <c r="AO2" s="168" t="s">
        <v>248</v>
      </c>
      <c r="AP2" s="168" t="s">
        <v>249</v>
      </c>
      <c r="AQ2" s="168" t="s">
        <v>250</v>
      </c>
      <c r="AR2" s="71"/>
      <c r="AS2" s="71" t="s">
        <v>239</v>
      </c>
      <c r="AT2" s="71" t="s">
        <v>240</v>
      </c>
      <c r="AU2" s="71" t="s">
        <v>241</v>
      </c>
      <c r="AV2" s="71" t="s">
        <v>242</v>
      </c>
      <c r="AW2" s="71" t="s">
        <v>243</v>
      </c>
      <c r="AX2" s="71" t="s">
        <v>244</v>
      </c>
      <c r="AY2" s="71" t="s">
        <v>245</v>
      </c>
      <c r="AZ2" s="71" t="s">
        <v>246</v>
      </c>
      <c r="BA2" s="71" t="s">
        <v>247</v>
      </c>
      <c r="BB2" s="71" t="s">
        <v>248</v>
      </c>
      <c r="BC2" s="71" t="s">
        <v>249</v>
      </c>
      <c r="BD2" s="71" t="s">
        <v>250</v>
      </c>
    </row>
    <row r="3" spans="1:56" ht="15">
      <c r="A3" s="178" t="str">
        <f>VLOOKUP(CONCATENATE($C3,"-",$B3),[1]ACHIEV!$B$19:$C$100,2,FALSE)</f>
        <v>Retro5Med</v>
      </c>
      <c r="B3" s="178" t="str">
        <f>'SC-Retro'!$C$7</f>
        <v>Retro</v>
      </c>
      <c r="C3" s="178" t="str">
        <f>'7PSourceSummary'!$D$2</f>
        <v>WEPT</v>
      </c>
      <c r="D3" s="178" t="s">
        <v>421</v>
      </c>
      <c r="E3" s="179" t="str">
        <f>'SC-Retro'!$A$9</f>
        <v>HVAC</v>
      </c>
      <c r="F3" s="207">
        <f t="shared" ref="F3:F20" si="1">VLOOKUP(J3,MeasureOutputR,14,FALSE)</f>
        <v>0</v>
      </c>
      <c r="G3" s="208">
        <f>INDEX('SC-Retro'!$A$61:$D$78,MATCH($J3,'SC-Retro'!$D$61:$D$78,0),1)</f>
        <v>0</v>
      </c>
      <c r="H3" s="208">
        <f>INDEX('SC-Retro'!$A$61:$D$78,MATCH($J3,'SC-Retro'!$D$61:$D$78,0),2)</f>
        <v>9999</v>
      </c>
      <c r="I3" s="209" t="str">
        <f>'SC-Retro'!C61</f>
        <v>Large Off</v>
      </c>
      <c r="J3" s="210" t="str">
        <f>'SC-Retro'!D61</f>
        <v>WEPT-Retro-Large Off</v>
      </c>
      <c r="K3" s="180">
        <f ca="1">'SC-Retro'!E61</f>
        <v>0</v>
      </c>
      <c r="L3" s="180">
        <f ca="1">'SC-Retro'!F61</f>
        <v>0</v>
      </c>
      <c r="M3" s="180">
        <f ca="1">'SC-Retro'!G61</f>
        <v>0</v>
      </c>
      <c r="N3" s="180">
        <f ca="1">'SC-Retro'!H61</f>
        <v>0</v>
      </c>
      <c r="O3" s="180">
        <f ca="1">'SC-Retro'!I61</f>
        <v>0</v>
      </c>
      <c r="P3" s="180">
        <f ca="1">'SC-Retro'!J61</f>
        <v>0</v>
      </c>
      <c r="Q3" s="180">
        <f ca="1">'SC-Retro'!K61</f>
        <v>0</v>
      </c>
      <c r="R3" s="180">
        <f ca="1">'SC-Retro'!L61</f>
        <v>0</v>
      </c>
      <c r="S3" s="180">
        <f ca="1">'SC-Retro'!M61</f>
        <v>0</v>
      </c>
      <c r="T3" s="180">
        <f ca="1">'SC-Retro'!N61</f>
        <v>0</v>
      </c>
      <c r="U3" s="180">
        <f ca="1">'SC-Retro'!O61</f>
        <v>0</v>
      </c>
      <c r="V3" s="180">
        <f ca="1">'SC-Retro'!P61</f>
        <v>0</v>
      </c>
      <c r="W3" s="180">
        <f ca="1">'SC-Retro'!Q61</f>
        <v>0</v>
      </c>
      <c r="X3" s="180">
        <f ca="1">'SC-Retro'!R61</f>
        <v>0</v>
      </c>
      <c r="Y3" s="180">
        <f ca="1">'SC-Retro'!S61</f>
        <v>0</v>
      </c>
      <c r="Z3" s="180">
        <f ca="1">'SC-Retro'!T61</f>
        <v>0</v>
      </c>
      <c r="AA3" s="180">
        <f ca="1">'SC-Retro'!U61</f>
        <v>0</v>
      </c>
      <c r="AB3" s="180">
        <f ca="1">'SC-Retro'!V61</f>
        <v>0</v>
      </c>
      <c r="AC3" s="180">
        <f ca="1">'SC-Retro'!W61</f>
        <v>0</v>
      </c>
      <c r="AD3" s="180">
        <f ca="1">'SC-Retro'!X61</f>
        <v>0</v>
      </c>
      <c r="AE3" s="180">
        <f ca="1">'SC-Retro'!Y61</f>
        <v>0</v>
      </c>
      <c r="AF3" s="195">
        <f t="shared" ref="AF3:AO12" si="2">VLOOKUP($J3,MeasureOutputR,COLUMN()-17,FALSE)</f>
        <v>0</v>
      </c>
      <c r="AG3" s="195">
        <f t="shared" si="2"/>
        <v>0</v>
      </c>
      <c r="AH3" s="195">
        <f t="shared" si="2"/>
        <v>0</v>
      </c>
      <c r="AI3" s="195">
        <f t="shared" si="2"/>
        <v>0</v>
      </c>
      <c r="AJ3" s="195">
        <f t="shared" si="2"/>
        <v>0</v>
      </c>
      <c r="AK3" s="195">
        <f t="shared" si="2"/>
        <v>0</v>
      </c>
      <c r="AL3" s="195">
        <f t="shared" si="2"/>
        <v>0</v>
      </c>
      <c r="AM3" s="195">
        <f t="shared" si="2"/>
        <v>0</v>
      </c>
      <c r="AN3" s="195">
        <f t="shared" si="2"/>
        <v>0</v>
      </c>
      <c r="AO3" s="195">
        <f t="shared" si="2"/>
        <v>0</v>
      </c>
      <c r="AP3" s="195">
        <f t="shared" ref="AP3:BD12" si="3">VLOOKUP($J3,MeasureOutputR,COLUMN()-17,FALSE)</f>
        <v>0</v>
      </c>
      <c r="AQ3" s="195">
        <f t="shared" si="3"/>
        <v>0</v>
      </c>
      <c r="AR3" s="195">
        <f t="shared" si="3"/>
        <v>0</v>
      </c>
      <c r="AS3" s="195">
        <f t="shared" si="3"/>
        <v>0</v>
      </c>
      <c r="AT3" s="195">
        <f t="shared" si="3"/>
        <v>0</v>
      </c>
      <c r="AU3" s="195">
        <f t="shared" si="3"/>
        <v>0</v>
      </c>
      <c r="AV3" s="195">
        <f t="shared" si="3"/>
        <v>0</v>
      </c>
      <c r="AW3" s="195">
        <f t="shared" si="3"/>
        <v>0</v>
      </c>
      <c r="AX3" s="195">
        <f t="shared" si="3"/>
        <v>0</v>
      </c>
      <c r="AY3" s="195">
        <f t="shared" si="3"/>
        <v>0</v>
      </c>
      <c r="AZ3" s="195">
        <f t="shared" si="3"/>
        <v>0</v>
      </c>
      <c r="BA3" s="195">
        <f t="shared" si="3"/>
        <v>0</v>
      </c>
      <c r="BB3" s="195">
        <f t="shared" si="3"/>
        <v>0</v>
      </c>
      <c r="BC3" s="195">
        <f t="shared" si="3"/>
        <v>0</v>
      </c>
      <c r="BD3" s="195">
        <f t="shared" si="3"/>
        <v>0</v>
      </c>
    </row>
    <row r="4" spans="1:56" ht="15">
      <c r="A4" s="178" t="str">
        <f>VLOOKUP(CONCATENATE($C4,"-",$B4),[1]ACHIEV!$B$19:$C$100,2,FALSE)</f>
        <v>Retro5Med</v>
      </c>
      <c r="B4" s="178" t="str">
        <f>'SC-Retro'!$C$7</f>
        <v>Retro</v>
      </c>
      <c r="C4" s="178" t="str">
        <f>'7PSourceSummary'!$D$2</f>
        <v>WEPT</v>
      </c>
      <c r="D4" s="178" t="s">
        <v>421</v>
      </c>
      <c r="E4" s="179" t="str">
        <f>'SC-Retro'!$A$9</f>
        <v>HVAC</v>
      </c>
      <c r="F4" s="207">
        <f t="shared" si="1"/>
        <v>0</v>
      </c>
      <c r="G4" s="208">
        <f>INDEX('SC-Retro'!$A$61:$D$78,MATCH($J4,'SC-Retro'!$D$61:$D$78,0),1)</f>
        <v>0</v>
      </c>
      <c r="H4" s="208">
        <f>INDEX('SC-Retro'!$A$61:$D$78,MATCH($J4,'SC-Retro'!$D$61:$D$78,0),2)</f>
        <v>9999</v>
      </c>
      <c r="I4" s="209" t="str">
        <f>'SC-Retro'!C62</f>
        <v>Medium Off</v>
      </c>
      <c r="J4" s="209" t="str">
        <f>'SC-Retro'!D62</f>
        <v>WEPT-Retro-Medium Off</v>
      </c>
      <c r="K4" s="180">
        <f ca="1">'SC-Retro'!E62</f>
        <v>0</v>
      </c>
      <c r="L4" s="180">
        <f ca="1">'SC-Retro'!F62</f>
        <v>0</v>
      </c>
      <c r="M4" s="180">
        <f ca="1">'SC-Retro'!G62</f>
        <v>0</v>
      </c>
      <c r="N4" s="180">
        <f ca="1">'SC-Retro'!H62</f>
        <v>0</v>
      </c>
      <c r="O4" s="180">
        <f ca="1">'SC-Retro'!I62</f>
        <v>0</v>
      </c>
      <c r="P4" s="180">
        <f ca="1">'SC-Retro'!J62</f>
        <v>0</v>
      </c>
      <c r="Q4" s="180">
        <f ca="1">'SC-Retro'!K62</f>
        <v>0</v>
      </c>
      <c r="R4" s="180">
        <f ca="1">'SC-Retro'!L62</f>
        <v>0</v>
      </c>
      <c r="S4" s="180">
        <f ca="1">'SC-Retro'!M62</f>
        <v>0</v>
      </c>
      <c r="T4" s="180">
        <f ca="1">'SC-Retro'!N62</f>
        <v>0</v>
      </c>
      <c r="U4" s="180">
        <f ca="1">'SC-Retro'!O62</f>
        <v>0</v>
      </c>
      <c r="V4" s="180">
        <f ca="1">'SC-Retro'!P62</f>
        <v>0</v>
      </c>
      <c r="W4" s="180">
        <f ca="1">'SC-Retro'!Q62</f>
        <v>0</v>
      </c>
      <c r="X4" s="180">
        <f ca="1">'SC-Retro'!R62</f>
        <v>0</v>
      </c>
      <c r="Y4" s="180">
        <f ca="1">'SC-Retro'!S62</f>
        <v>0</v>
      </c>
      <c r="Z4" s="180">
        <f ca="1">'SC-Retro'!T62</f>
        <v>0</v>
      </c>
      <c r="AA4" s="180">
        <f ca="1">'SC-Retro'!U62</f>
        <v>0</v>
      </c>
      <c r="AB4" s="180">
        <f ca="1">'SC-Retro'!V62</f>
        <v>0</v>
      </c>
      <c r="AC4" s="180">
        <f ca="1">'SC-Retro'!W62</f>
        <v>0</v>
      </c>
      <c r="AD4" s="180">
        <f ca="1">'SC-Retro'!X62</f>
        <v>0</v>
      </c>
      <c r="AE4" s="180">
        <f ca="1">'SC-Retro'!Y62</f>
        <v>0</v>
      </c>
      <c r="AF4" s="195">
        <f t="shared" si="2"/>
        <v>0</v>
      </c>
      <c r="AG4" s="195">
        <f t="shared" si="2"/>
        <v>0</v>
      </c>
      <c r="AH4" s="195">
        <f t="shared" si="2"/>
        <v>0</v>
      </c>
      <c r="AI4" s="195">
        <f t="shared" si="2"/>
        <v>0</v>
      </c>
      <c r="AJ4" s="195">
        <f t="shared" si="2"/>
        <v>0</v>
      </c>
      <c r="AK4" s="195">
        <f t="shared" si="2"/>
        <v>0</v>
      </c>
      <c r="AL4" s="195">
        <f t="shared" si="2"/>
        <v>0</v>
      </c>
      <c r="AM4" s="195">
        <f t="shared" si="2"/>
        <v>0</v>
      </c>
      <c r="AN4" s="195">
        <f t="shared" si="2"/>
        <v>0</v>
      </c>
      <c r="AO4" s="195">
        <f t="shared" si="2"/>
        <v>0</v>
      </c>
      <c r="AP4" s="195">
        <f t="shared" si="3"/>
        <v>0</v>
      </c>
      <c r="AQ4" s="195">
        <f t="shared" si="3"/>
        <v>0</v>
      </c>
      <c r="AR4" s="195">
        <f t="shared" si="3"/>
        <v>0</v>
      </c>
      <c r="AS4" s="195">
        <f t="shared" si="3"/>
        <v>0</v>
      </c>
      <c r="AT4" s="195">
        <f t="shared" si="3"/>
        <v>0</v>
      </c>
      <c r="AU4" s="195">
        <f t="shared" si="3"/>
        <v>0</v>
      </c>
      <c r="AV4" s="195">
        <f t="shared" si="3"/>
        <v>0</v>
      </c>
      <c r="AW4" s="195">
        <f t="shared" si="3"/>
        <v>0</v>
      </c>
      <c r="AX4" s="195">
        <f t="shared" si="3"/>
        <v>0</v>
      </c>
      <c r="AY4" s="195">
        <f t="shared" si="3"/>
        <v>0</v>
      </c>
      <c r="AZ4" s="195">
        <f t="shared" si="3"/>
        <v>0</v>
      </c>
      <c r="BA4" s="195">
        <f t="shared" si="3"/>
        <v>0</v>
      </c>
      <c r="BB4" s="195">
        <f t="shared" si="3"/>
        <v>0</v>
      </c>
      <c r="BC4" s="195">
        <f t="shared" si="3"/>
        <v>0</v>
      </c>
      <c r="BD4" s="195">
        <f t="shared" si="3"/>
        <v>0</v>
      </c>
    </row>
    <row r="5" spans="1:56" ht="15">
      <c r="A5" s="178" t="str">
        <f>VLOOKUP(CONCATENATE($C5,"-",$B5),[1]ACHIEV!$B$19:$C$100,2,FALSE)</f>
        <v>Retro5Med</v>
      </c>
      <c r="B5" s="178" t="str">
        <f>'SC-Retro'!$C$7</f>
        <v>Retro</v>
      </c>
      <c r="C5" s="178" t="str">
        <f>'7PSourceSummary'!$D$2</f>
        <v>WEPT</v>
      </c>
      <c r="D5" s="178" t="s">
        <v>421</v>
      </c>
      <c r="E5" s="179" t="str">
        <f>'SC-Retro'!$A$9</f>
        <v>HVAC</v>
      </c>
      <c r="F5" s="207">
        <f t="shared" si="1"/>
        <v>2.6158861412839976E-4</v>
      </c>
      <c r="G5" s="208">
        <f>INDEX('SC-Retro'!$A$61:$D$78,MATCH($J5,'SC-Retro'!$D$61:$D$78,0),1)</f>
        <v>1.8258823770952699</v>
      </c>
      <c r="H5" s="208">
        <f>INDEX('SC-Retro'!$A$61:$D$78,MATCH($J5,'SC-Retro'!$D$61:$D$78,0),2)</f>
        <v>79.832300647474767</v>
      </c>
      <c r="I5" s="209" t="str">
        <f>'SC-Retro'!C63</f>
        <v>Small Off</v>
      </c>
      <c r="J5" s="209" t="str">
        <f>'SC-Retro'!D63</f>
        <v>WEPT-Retro-Small Off</v>
      </c>
      <c r="K5" s="180">
        <f ca="1">'SC-Retro'!E63</f>
        <v>0.2148629800737169</v>
      </c>
      <c r="L5" s="180">
        <f ca="1">'SC-Retro'!F63</f>
        <v>0.26302602036575562</v>
      </c>
      <c r="M5" s="180">
        <f ca="1">'SC-Retro'!G63</f>
        <v>0.32090127572701299</v>
      </c>
      <c r="N5" s="180">
        <f ca="1">'SC-Retro'!H63</f>
        <v>0.37139827107944479</v>
      </c>
      <c r="O5" s="180">
        <f ca="1">'SC-Retro'!I63</f>
        <v>0.42235587914199957</v>
      </c>
      <c r="P5" s="180">
        <f ca="1">'SC-Retro'!J63</f>
        <v>0.49230343673630794</v>
      </c>
      <c r="Q5" s="180">
        <f ca="1">'SC-Retro'!K63</f>
        <v>0.53844432178388324</v>
      </c>
      <c r="R5" s="180">
        <f ca="1">'SC-Retro'!L63</f>
        <v>0.54840873203950036</v>
      </c>
      <c r="S5" s="180">
        <f ca="1">'SC-Retro'!M63</f>
        <v>0.51525898667619274</v>
      </c>
      <c r="T5" s="180">
        <f ca="1">'SC-Retro'!N63</f>
        <v>0.44158001676835001</v>
      </c>
      <c r="U5" s="180">
        <f ca="1">'SC-Retro'!O63</f>
        <v>0.34068812081762834</v>
      </c>
      <c r="V5" s="180">
        <f ca="1">'SC-Retro'!P63</f>
        <v>0.23310539208775027</v>
      </c>
      <c r="W5" s="180">
        <f ca="1">'SC-Retro'!Q63</f>
        <v>0.1390735683233694</v>
      </c>
      <c r="X5" s="180">
        <f ca="1">'SC-Retro'!R63</f>
        <v>7.0994917857799364E-2</v>
      </c>
      <c r="Y5" s="180">
        <f ca="1">'SC-Retro'!S63</f>
        <v>3.0367861160253331E-2</v>
      </c>
      <c r="Z5" s="180">
        <f ca="1">'SC-Retro'!T63</f>
        <v>1.063684874445764E-2</v>
      </c>
      <c r="AA5" s="180">
        <f ca="1">'SC-Retro'!U63</f>
        <v>2.9750491428687156E-3</v>
      </c>
      <c r="AB5" s="180">
        <f ca="1">'SC-Retro'!V63</f>
        <v>6.4648035212143613E-4</v>
      </c>
      <c r="AC5" s="180">
        <f ca="1">'SC-Retro'!W63</f>
        <v>1.059445022619793E-4</v>
      </c>
      <c r="AD5" s="180">
        <f ca="1">'SC-Retro'!X63</f>
        <v>1.267879646354751E-5</v>
      </c>
      <c r="AE5" s="180">
        <f ca="1">'SC-Retro'!Y63</f>
        <v>4.7195560402402608</v>
      </c>
      <c r="AF5" s="195">
        <f t="shared" si="2"/>
        <v>9.7025248006096312E-2</v>
      </c>
      <c r="AG5" s="195">
        <f t="shared" si="2"/>
        <v>8.8349678451377853E-2</v>
      </c>
      <c r="AH5" s="195">
        <f t="shared" si="2"/>
        <v>0.1020246216187151</v>
      </c>
      <c r="AI5" s="195">
        <f t="shared" si="2"/>
        <v>9.6291424399427658E-2</v>
      </c>
      <c r="AJ5" s="195">
        <f t="shared" si="2"/>
        <v>0.1043565598804454</v>
      </c>
      <c r="AK5" s="195">
        <f t="shared" si="2"/>
        <v>0.11247009516601267</v>
      </c>
      <c r="AL5" s="195">
        <f t="shared" si="2"/>
        <v>0.11375090253096022</v>
      </c>
      <c r="AM5" s="195">
        <f t="shared" si="2"/>
        <v>0.12471277732744722</v>
      </c>
      <c r="AN5" s="195">
        <f t="shared" si="2"/>
        <v>0.10546866466198226</v>
      </c>
      <c r="AO5" s="195">
        <f t="shared" si="2"/>
        <v>0.10838242531769494</v>
      </c>
      <c r="AP5" s="195">
        <f t="shared" si="3"/>
        <v>8.9609738209630321E-2</v>
      </c>
      <c r="AQ5" s="195">
        <f t="shared" si="3"/>
        <v>9.4828692209106932E-2</v>
      </c>
      <c r="AR5" s="195">
        <f t="shared" si="3"/>
        <v>0</v>
      </c>
      <c r="AS5" s="195">
        <f t="shared" si="3"/>
        <v>5.4062602210786632E-2</v>
      </c>
      <c r="AT5" s="195">
        <f t="shared" si="3"/>
        <v>4.5820656898938703E-2</v>
      </c>
      <c r="AU5" s="195">
        <f t="shared" si="3"/>
        <v>4.4084925884691345E-2</v>
      </c>
      <c r="AV5" s="195">
        <f t="shared" si="3"/>
        <v>4.5709937058824021E-2</v>
      </c>
      <c r="AW5" s="195">
        <f t="shared" si="3"/>
        <v>4.7414507777846518E-2</v>
      </c>
      <c r="AX5" s="195">
        <f t="shared" si="3"/>
        <v>4.5714789933299915E-2</v>
      </c>
      <c r="AY5" s="195">
        <f t="shared" si="3"/>
        <v>5.6083383928030417E-2</v>
      </c>
      <c r="AZ5" s="195">
        <f t="shared" si="3"/>
        <v>4.9614514398757581E-2</v>
      </c>
      <c r="BA5" s="195">
        <f t="shared" si="3"/>
        <v>5.3909863610710158E-2</v>
      </c>
      <c r="BB5" s="195">
        <f t="shared" si="3"/>
        <v>4.410277034109196E-2</v>
      </c>
      <c r="BC5" s="195">
        <f t="shared" si="3"/>
        <v>4.8633381354982214E-2</v>
      </c>
      <c r="BD5" s="195">
        <f t="shared" si="3"/>
        <v>5.3460215918413899E-2</v>
      </c>
    </row>
    <row r="6" spans="1:56" ht="15">
      <c r="A6" s="178" t="str">
        <f>VLOOKUP(CONCATENATE($C6,"-",$B6),[1]ACHIEV!$B$19:$C$100,2,FALSE)</f>
        <v>Retro5Med</v>
      </c>
      <c r="B6" s="178" t="str">
        <f>'SC-Retro'!$C$7</f>
        <v>Retro</v>
      </c>
      <c r="C6" s="178" t="str">
        <f>'7PSourceSummary'!$D$2</f>
        <v>WEPT</v>
      </c>
      <c r="D6" s="178" t="s">
        <v>421</v>
      </c>
      <c r="E6" s="179" t="str">
        <f>'SC-Retro'!$A$9</f>
        <v>HVAC</v>
      </c>
      <c r="F6" s="207">
        <f t="shared" si="1"/>
        <v>0</v>
      </c>
      <c r="G6" s="208">
        <f>INDEX('SC-Retro'!$A$61:$D$78,MATCH($J6,'SC-Retro'!$D$61:$D$78,0),1)</f>
        <v>0</v>
      </c>
      <c r="H6" s="208">
        <f>INDEX('SC-Retro'!$A$61:$D$78,MATCH($J6,'SC-Retro'!$D$61:$D$78,0),2)</f>
        <v>9999</v>
      </c>
      <c r="I6" s="209" t="str">
        <f>'SC-Retro'!C64</f>
        <v>XLarge Ret</v>
      </c>
      <c r="J6" s="209" t="str">
        <f>'SC-Retro'!D64</f>
        <v>WEPT-Retro-XLarge Ret</v>
      </c>
      <c r="K6" s="180">
        <f ca="1">'SC-Retro'!E64</f>
        <v>0</v>
      </c>
      <c r="L6" s="180">
        <f ca="1">'SC-Retro'!F64</f>
        <v>0</v>
      </c>
      <c r="M6" s="180">
        <f ca="1">'SC-Retro'!G64</f>
        <v>0</v>
      </c>
      <c r="N6" s="180">
        <f ca="1">'SC-Retro'!H64</f>
        <v>0</v>
      </c>
      <c r="O6" s="180">
        <f ca="1">'SC-Retro'!I64</f>
        <v>0</v>
      </c>
      <c r="P6" s="180">
        <f ca="1">'SC-Retro'!J64</f>
        <v>0</v>
      </c>
      <c r="Q6" s="180">
        <f ca="1">'SC-Retro'!K64</f>
        <v>0</v>
      </c>
      <c r="R6" s="180">
        <f ca="1">'SC-Retro'!L64</f>
        <v>0</v>
      </c>
      <c r="S6" s="180">
        <f ca="1">'SC-Retro'!M64</f>
        <v>0</v>
      </c>
      <c r="T6" s="180">
        <f ca="1">'SC-Retro'!N64</f>
        <v>0</v>
      </c>
      <c r="U6" s="180">
        <f ca="1">'SC-Retro'!O64</f>
        <v>0</v>
      </c>
      <c r="V6" s="180">
        <f ca="1">'SC-Retro'!P64</f>
        <v>0</v>
      </c>
      <c r="W6" s="180">
        <f ca="1">'SC-Retro'!Q64</f>
        <v>0</v>
      </c>
      <c r="X6" s="180">
        <f ca="1">'SC-Retro'!R64</f>
        <v>0</v>
      </c>
      <c r="Y6" s="180">
        <f ca="1">'SC-Retro'!S64</f>
        <v>0</v>
      </c>
      <c r="Z6" s="180">
        <f ca="1">'SC-Retro'!T64</f>
        <v>0</v>
      </c>
      <c r="AA6" s="180">
        <f ca="1">'SC-Retro'!U64</f>
        <v>0</v>
      </c>
      <c r="AB6" s="180">
        <f ca="1">'SC-Retro'!V64</f>
        <v>0</v>
      </c>
      <c r="AC6" s="180">
        <f ca="1">'SC-Retro'!W64</f>
        <v>0</v>
      </c>
      <c r="AD6" s="180">
        <f ca="1">'SC-Retro'!X64</f>
        <v>0</v>
      </c>
      <c r="AE6" s="180">
        <f ca="1">'SC-Retro'!Y64</f>
        <v>0</v>
      </c>
      <c r="AF6" s="195">
        <f t="shared" si="2"/>
        <v>0</v>
      </c>
      <c r="AG6" s="195">
        <f t="shared" si="2"/>
        <v>0</v>
      </c>
      <c r="AH6" s="195">
        <f t="shared" si="2"/>
        <v>0</v>
      </c>
      <c r="AI6" s="195">
        <f t="shared" si="2"/>
        <v>0</v>
      </c>
      <c r="AJ6" s="195">
        <f t="shared" si="2"/>
        <v>0</v>
      </c>
      <c r="AK6" s="195">
        <f t="shared" si="2"/>
        <v>0</v>
      </c>
      <c r="AL6" s="195">
        <f t="shared" si="2"/>
        <v>0</v>
      </c>
      <c r="AM6" s="195">
        <f t="shared" si="2"/>
        <v>0</v>
      </c>
      <c r="AN6" s="195">
        <f t="shared" si="2"/>
        <v>0</v>
      </c>
      <c r="AO6" s="195">
        <f t="shared" si="2"/>
        <v>0</v>
      </c>
      <c r="AP6" s="195">
        <f t="shared" si="3"/>
        <v>0</v>
      </c>
      <c r="AQ6" s="195">
        <f t="shared" si="3"/>
        <v>0</v>
      </c>
      <c r="AR6" s="195">
        <f t="shared" si="3"/>
        <v>0</v>
      </c>
      <c r="AS6" s="195">
        <f t="shared" si="3"/>
        <v>0</v>
      </c>
      <c r="AT6" s="195">
        <f t="shared" si="3"/>
        <v>0</v>
      </c>
      <c r="AU6" s="195">
        <f t="shared" si="3"/>
        <v>0</v>
      </c>
      <c r="AV6" s="195">
        <f t="shared" si="3"/>
        <v>0</v>
      </c>
      <c r="AW6" s="195">
        <f t="shared" si="3"/>
        <v>0</v>
      </c>
      <c r="AX6" s="195">
        <f t="shared" si="3"/>
        <v>0</v>
      </c>
      <c r="AY6" s="195">
        <f t="shared" si="3"/>
        <v>0</v>
      </c>
      <c r="AZ6" s="195">
        <f t="shared" si="3"/>
        <v>0</v>
      </c>
      <c r="BA6" s="195">
        <f t="shared" si="3"/>
        <v>0</v>
      </c>
      <c r="BB6" s="195">
        <f t="shared" si="3"/>
        <v>0</v>
      </c>
      <c r="BC6" s="195">
        <f t="shared" si="3"/>
        <v>0</v>
      </c>
      <c r="BD6" s="195">
        <f t="shared" si="3"/>
        <v>0</v>
      </c>
    </row>
    <row r="7" spans="1:56" ht="15">
      <c r="A7" s="178" t="str">
        <f>VLOOKUP(CONCATENATE($C7,"-",$B7),[1]ACHIEV!$B$19:$C$100,2,FALSE)</f>
        <v>Retro5Med</v>
      </c>
      <c r="B7" s="178" t="str">
        <f>'SC-Retro'!$C$7</f>
        <v>Retro</v>
      </c>
      <c r="C7" s="178" t="str">
        <f>'7PSourceSummary'!$D$2</f>
        <v>WEPT</v>
      </c>
      <c r="D7" s="178" t="s">
        <v>421</v>
      </c>
      <c r="E7" s="179" t="str">
        <f>'SC-Retro'!$A$9</f>
        <v>HVAC</v>
      </c>
      <c r="F7" s="207">
        <f t="shared" si="1"/>
        <v>0</v>
      </c>
      <c r="G7" s="208">
        <f>INDEX('SC-Retro'!$A$61:$D$78,MATCH($J7,'SC-Retro'!$D$61:$D$78,0),1)</f>
        <v>0</v>
      </c>
      <c r="H7" s="208">
        <f>INDEX('SC-Retro'!$A$61:$D$78,MATCH($J7,'SC-Retro'!$D$61:$D$78,0),2)</f>
        <v>9999</v>
      </c>
      <c r="I7" s="209" t="str">
        <f>'SC-Retro'!C65</f>
        <v>Large Ret</v>
      </c>
      <c r="J7" s="209" t="str">
        <f>'SC-Retro'!D65</f>
        <v>WEPT-Retro-Large Ret</v>
      </c>
      <c r="K7" s="180">
        <f ca="1">'SC-Retro'!E65</f>
        <v>0</v>
      </c>
      <c r="L7" s="180">
        <f ca="1">'SC-Retro'!F65</f>
        <v>0</v>
      </c>
      <c r="M7" s="180">
        <f ca="1">'SC-Retro'!G65</f>
        <v>0</v>
      </c>
      <c r="N7" s="180">
        <f ca="1">'SC-Retro'!H65</f>
        <v>0</v>
      </c>
      <c r="O7" s="180">
        <f ca="1">'SC-Retro'!I65</f>
        <v>0</v>
      </c>
      <c r="P7" s="180">
        <f ca="1">'SC-Retro'!J65</f>
        <v>0</v>
      </c>
      <c r="Q7" s="180">
        <f ca="1">'SC-Retro'!K65</f>
        <v>0</v>
      </c>
      <c r="R7" s="180">
        <f ca="1">'SC-Retro'!L65</f>
        <v>0</v>
      </c>
      <c r="S7" s="180">
        <f ca="1">'SC-Retro'!M65</f>
        <v>0</v>
      </c>
      <c r="T7" s="180">
        <f ca="1">'SC-Retro'!N65</f>
        <v>0</v>
      </c>
      <c r="U7" s="180">
        <f ca="1">'SC-Retro'!O65</f>
        <v>0</v>
      </c>
      <c r="V7" s="180">
        <f ca="1">'SC-Retro'!P65</f>
        <v>0</v>
      </c>
      <c r="W7" s="180">
        <f ca="1">'SC-Retro'!Q65</f>
        <v>0</v>
      </c>
      <c r="X7" s="180">
        <f ca="1">'SC-Retro'!R65</f>
        <v>0</v>
      </c>
      <c r="Y7" s="180">
        <f ca="1">'SC-Retro'!S65</f>
        <v>0</v>
      </c>
      <c r="Z7" s="180">
        <f ca="1">'SC-Retro'!T65</f>
        <v>0</v>
      </c>
      <c r="AA7" s="180">
        <f ca="1">'SC-Retro'!U65</f>
        <v>0</v>
      </c>
      <c r="AB7" s="180">
        <f ca="1">'SC-Retro'!V65</f>
        <v>0</v>
      </c>
      <c r="AC7" s="180">
        <f ca="1">'SC-Retro'!W65</f>
        <v>0</v>
      </c>
      <c r="AD7" s="180">
        <f ca="1">'SC-Retro'!X65</f>
        <v>0</v>
      </c>
      <c r="AE7" s="180">
        <f ca="1">'SC-Retro'!Y65</f>
        <v>0</v>
      </c>
      <c r="AF7" s="195">
        <f t="shared" si="2"/>
        <v>0</v>
      </c>
      <c r="AG7" s="195">
        <f t="shared" si="2"/>
        <v>0</v>
      </c>
      <c r="AH7" s="195">
        <f t="shared" si="2"/>
        <v>0</v>
      </c>
      <c r="AI7" s="195">
        <f t="shared" si="2"/>
        <v>0</v>
      </c>
      <c r="AJ7" s="195">
        <f t="shared" si="2"/>
        <v>0</v>
      </c>
      <c r="AK7" s="195">
        <f t="shared" si="2"/>
        <v>0</v>
      </c>
      <c r="AL7" s="195">
        <f t="shared" si="2"/>
        <v>0</v>
      </c>
      <c r="AM7" s="195">
        <f t="shared" si="2"/>
        <v>0</v>
      </c>
      <c r="AN7" s="195">
        <f t="shared" si="2"/>
        <v>0</v>
      </c>
      <c r="AO7" s="195">
        <f t="shared" si="2"/>
        <v>0</v>
      </c>
      <c r="AP7" s="195">
        <f t="shared" si="3"/>
        <v>0</v>
      </c>
      <c r="AQ7" s="195">
        <f t="shared" si="3"/>
        <v>0</v>
      </c>
      <c r="AR7" s="195">
        <f t="shared" si="3"/>
        <v>0</v>
      </c>
      <c r="AS7" s="195">
        <f t="shared" si="3"/>
        <v>0</v>
      </c>
      <c r="AT7" s="195">
        <f t="shared" si="3"/>
        <v>0</v>
      </c>
      <c r="AU7" s="195">
        <f t="shared" si="3"/>
        <v>0</v>
      </c>
      <c r="AV7" s="195">
        <f t="shared" si="3"/>
        <v>0</v>
      </c>
      <c r="AW7" s="195">
        <f t="shared" si="3"/>
        <v>0</v>
      </c>
      <c r="AX7" s="195">
        <f t="shared" si="3"/>
        <v>0</v>
      </c>
      <c r="AY7" s="195">
        <f t="shared" si="3"/>
        <v>0</v>
      </c>
      <c r="AZ7" s="195">
        <f t="shared" si="3"/>
        <v>0</v>
      </c>
      <c r="BA7" s="195">
        <f t="shared" si="3"/>
        <v>0</v>
      </c>
      <c r="BB7" s="195">
        <f t="shared" si="3"/>
        <v>0</v>
      </c>
      <c r="BC7" s="195">
        <f t="shared" si="3"/>
        <v>0</v>
      </c>
      <c r="BD7" s="195">
        <f t="shared" si="3"/>
        <v>0</v>
      </c>
    </row>
    <row r="8" spans="1:56" ht="15">
      <c r="A8" s="178" t="str">
        <f>VLOOKUP(CONCATENATE($C8,"-",$B8),[1]ACHIEV!$B$19:$C$100,2,FALSE)</f>
        <v>Retro5Med</v>
      </c>
      <c r="B8" s="178" t="str">
        <f>'SC-Retro'!$C$7</f>
        <v>Retro</v>
      </c>
      <c r="C8" s="178" t="str">
        <f>'7PSourceSummary'!$D$2</f>
        <v>WEPT</v>
      </c>
      <c r="D8" s="178" t="s">
        <v>421</v>
      </c>
      <c r="E8" s="179" t="str">
        <f>'SC-Retro'!$A$9</f>
        <v>HVAC</v>
      </c>
      <c r="F8" s="207">
        <f t="shared" si="1"/>
        <v>2.6158861412839976E-4</v>
      </c>
      <c r="G8" s="208">
        <f>INDEX('SC-Retro'!$A$61:$D$78,MATCH($J8,'SC-Retro'!$D$61:$D$78,0),1)</f>
        <v>1.8258823770952699</v>
      </c>
      <c r="H8" s="208">
        <f>INDEX('SC-Retro'!$A$61:$D$78,MATCH($J8,'SC-Retro'!$D$61:$D$78,0),2)</f>
        <v>79.832300647474767</v>
      </c>
      <c r="I8" s="209" t="str">
        <f>'SC-Retro'!C66</f>
        <v>Medium Ret</v>
      </c>
      <c r="J8" s="209" t="str">
        <f>'SC-Retro'!D66</f>
        <v>WEPT-Retro-Medium Ret</v>
      </c>
      <c r="K8" s="180">
        <f ca="1">'SC-Retro'!E66</f>
        <v>0</v>
      </c>
      <c r="L8" s="180">
        <f ca="1">'SC-Retro'!F66</f>
        <v>0</v>
      </c>
      <c r="M8" s="180">
        <f ca="1">'SC-Retro'!G66</f>
        <v>0</v>
      </c>
      <c r="N8" s="180">
        <f ca="1">'SC-Retro'!H66</f>
        <v>0</v>
      </c>
      <c r="O8" s="180">
        <f ca="1">'SC-Retro'!I66</f>
        <v>0</v>
      </c>
      <c r="P8" s="180">
        <f ca="1">'SC-Retro'!J66</f>
        <v>0</v>
      </c>
      <c r="Q8" s="180">
        <f ca="1">'SC-Retro'!K66</f>
        <v>0</v>
      </c>
      <c r="R8" s="180">
        <f ca="1">'SC-Retro'!L66</f>
        <v>0</v>
      </c>
      <c r="S8" s="180">
        <f ca="1">'SC-Retro'!M66</f>
        <v>0</v>
      </c>
      <c r="T8" s="180">
        <f ca="1">'SC-Retro'!N66</f>
        <v>0</v>
      </c>
      <c r="U8" s="180">
        <f ca="1">'SC-Retro'!O66</f>
        <v>0</v>
      </c>
      <c r="V8" s="180">
        <f ca="1">'SC-Retro'!P66</f>
        <v>0</v>
      </c>
      <c r="W8" s="180">
        <f ca="1">'SC-Retro'!Q66</f>
        <v>0</v>
      </c>
      <c r="X8" s="180">
        <f ca="1">'SC-Retro'!R66</f>
        <v>0</v>
      </c>
      <c r="Y8" s="180">
        <f ca="1">'SC-Retro'!S66</f>
        <v>0</v>
      </c>
      <c r="Z8" s="180">
        <f ca="1">'SC-Retro'!T66</f>
        <v>0</v>
      </c>
      <c r="AA8" s="180">
        <f ca="1">'SC-Retro'!U66</f>
        <v>0</v>
      </c>
      <c r="AB8" s="180">
        <f ca="1">'SC-Retro'!V66</f>
        <v>0</v>
      </c>
      <c r="AC8" s="180">
        <f ca="1">'SC-Retro'!W66</f>
        <v>0</v>
      </c>
      <c r="AD8" s="180">
        <f ca="1">'SC-Retro'!X66</f>
        <v>0</v>
      </c>
      <c r="AE8" s="180">
        <f ca="1">'SC-Retro'!Y66</f>
        <v>0</v>
      </c>
      <c r="AF8" s="195">
        <f t="shared" si="2"/>
        <v>9.7025248006096312E-2</v>
      </c>
      <c r="AG8" s="195">
        <f t="shared" si="2"/>
        <v>8.8349678451377853E-2</v>
      </c>
      <c r="AH8" s="195">
        <f t="shared" si="2"/>
        <v>0.1020246216187151</v>
      </c>
      <c r="AI8" s="195">
        <f t="shared" si="2"/>
        <v>9.6291424399427658E-2</v>
      </c>
      <c r="AJ8" s="195">
        <f t="shared" si="2"/>
        <v>0.1043565598804454</v>
      </c>
      <c r="AK8" s="195">
        <f t="shared" si="2"/>
        <v>0.11247009516601267</v>
      </c>
      <c r="AL8" s="195">
        <f t="shared" si="2"/>
        <v>0.11375090253096022</v>
      </c>
      <c r="AM8" s="195">
        <f t="shared" si="2"/>
        <v>0.12471277732744722</v>
      </c>
      <c r="AN8" s="195">
        <f t="shared" si="2"/>
        <v>0.10546866466198226</v>
      </c>
      <c r="AO8" s="195">
        <f t="shared" si="2"/>
        <v>0.10838242531769494</v>
      </c>
      <c r="AP8" s="195">
        <f t="shared" si="3"/>
        <v>8.9609738209630321E-2</v>
      </c>
      <c r="AQ8" s="195">
        <f t="shared" si="3"/>
        <v>9.4828692209106932E-2</v>
      </c>
      <c r="AR8" s="195">
        <f t="shared" si="3"/>
        <v>0</v>
      </c>
      <c r="AS8" s="195">
        <f t="shared" si="3"/>
        <v>5.4062602210786632E-2</v>
      </c>
      <c r="AT8" s="195">
        <f t="shared" si="3"/>
        <v>4.5820656898938703E-2</v>
      </c>
      <c r="AU8" s="195">
        <f t="shared" si="3"/>
        <v>4.4084925884691345E-2</v>
      </c>
      <c r="AV8" s="195">
        <f t="shared" si="3"/>
        <v>4.5709937058824021E-2</v>
      </c>
      <c r="AW8" s="195">
        <f t="shared" si="3"/>
        <v>4.7414507777846518E-2</v>
      </c>
      <c r="AX8" s="195">
        <f t="shared" si="3"/>
        <v>4.5714789933299915E-2</v>
      </c>
      <c r="AY8" s="195">
        <f t="shared" si="3"/>
        <v>5.6083383928030417E-2</v>
      </c>
      <c r="AZ8" s="195">
        <f t="shared" si="3"/>
        <v>4.9614514398757581E-2</v>
      </c>
      <c r="BA8" s="195">
        <f t="shared" si="3"/>
        <v>5.3909863610710158E-2</v>
      </c>
      <c r="BB8" s="195">
        <f t="shared" si="3"/>
        <v>4.410277034109196E-2</v>
      </c>
      <c r="BC8" s="195">
        <f t="shared" si="3"/>
        <v>4.8633381354982214E-2</v>
      </c>
      <c r="BD8" s="195">
        <f t="shared" si="3"/>
        <v>5.3460215918413899E-2</v>
      </c>
    </row>
    <row r="9" spans="1:56" ht="15">
      <c r="A9" s="178" t="str">
        <f>VLOOKUP(CONCATENATE($C9,"-",$B9),[1]ACHIEV!$B$19:$C$100,2,FALSE)</f>
        <v>Retro5Med</v>
      </c>
      <c r="B9" s="178" t="str">
        <f>'SC-Retro'!$C$7</f>
        <v>Retro</v>
      </c>
      <c r="C9" s="178" t="str">
        <f>'7PSourceSummary'!$D$2</f>
        <v>WEPT</v>
      </c>
      <c r="D9" s="178" t="s">
        <v>421</v>
      </c>
      <c r="E9" s="179" t="str">
        <f>'SC-Retro'!$A$9</f>
        <v>HVAC</v>
      </c>
      <c r="F9" s="207">
        <f t="shared" si="1"/>
        <v>2.6158861412839976E-4</v>
      </c>
      <c r="G9" s="208">
        <f>INDEX('SC-Retro'!$A$61:$D$78,MATCH($J9,'SC-Retro'!$D$61:$D$78,0),1)</f>
        <v>1.8258823770952699</v>
      </c>
      <c r="H9" s="208">
        <f>INDEX('SC-Retro'!$A$61:$D$78,MATCH($J9,'SC-Retro'!$D$61:$D$78,0),2)</f>
        <v>79.832300647474767</v>
      </c>
      <c r="I9" s="209" t="str">
        <f>'SC-Retro'!C67</f>
        <v>Small Ret</v>
      </c>
      <c r="J9" s="209" t="str">
        <f>'SC-Retro'!D67</f>
        <v>WEPT-Retro-Small Ret</v>
      </c>
      <c r="K9" s="180">
        <f ca="1">'SC-Retro'!E67</f>
        <v>0.11396880946290684</v>
      </c>
      <c r="L9" s="180">
        <f ca="1">'SC-Retro'!F67</f>
        <v>0.13929181866192747</v>
      </c>
      <c r="M9" s="180">
        <f ca="1">'SC-Retro'!G67</f>
        <v>0.16966834219964871</v>
      </c>
      <c r="N9" s="180">
        <f ca="1">'SC-Retro'!H67</f>
        <v>0.19605220384722452</v>
      </c>
      <c r="O9" s="180">
        <f ca="1">'SC-Retro'!I67</f>
        <v>0.22259370227458139</v>
      </c>
      <c r="P9" s="180">
        <f ca="1">'SC-Retro'!J67</f>
        <v>0.25904169590877923</v>
      </c>
      <c r="Q9" s="180">
        <f ca="1">'SC-Retro'!K67</f>
        <v>0.28286556849128197</v>
      </c>
      <c r="R9" s="180">
        <f ca="1">'SC-Retro'!L67</f>
        <v>0.28763791004301648</v>
      </c>
      <c r="S9" s="180">
        <f ca="1">'SC-Retro'!M67</f>
        <v>0.26981731516223778</v>
      </c>
      <c r="T9" s="180">
        <f ca="1">'SC-Retro'!N67</f>
        <v>0.2308639548519931</v>
      </c>
      <c r="U9" s="180">
        <f ca="1">'SC-Retro'!O67</f>
        <v>0.17783047493432647</v>
      </c>
      <c r="V9" s="180">
        <f ca="1">'SC-Retro'!P67</f>
        <v>0.12147977957954308</v>
      </c>
      <c r="W9" s="180">
        <f ca="1">'SC-Retro'!Q67</f>
        <v>7.2360032231308866E-2</v>
      </c>
      <c r="X9" s="180">
        <f ca="1">'SC-Retro'!R67</f>
        <v>3.6879403917505639E-2</v>
      </c>
      <c r="Y9" s="180">
        <f ca="1">'SC-Retro'!S67</f>
        <v>1.5749737331362791E-2</v>
      </c>
      <c r="Z9" s="180">
        <f ca="1">'SC-Retro'!T67</f>
        <v>5.5077544712808079E-3</v>
      </c>
      <c r="AA9" s="180">
        <f ca="1">'SC-Retro'!U67</f>
        <v>1.5380066388919998E-3</v>
      </c>
      <c r="AB9" s="180">
        <f ca="1">'SC-Retro'!V67</f>
        <v>3.336736212172964E-4</v>
      </c>
      <c r="AC9" s="180">
        <f ca="1">'SC-Retro'!W67</f>
        <v>5.4594318280541496E-5</v>
      </c>
      <c r="AD9" s="180">
        <f ca="1">'SC-Retro'!X67</f>
        <v>6.5230323223966369E-6</v>
      </c>
      <c r="AE9" s="180">
        <f ca="1">'SC-Retro'!Y67</f>
        <v>2.4281339862471198</v>
      </c>
      <c r="AF9" s="195">
        <f t="shared" si="2"/>
        <v>9.7025248006096312E-2</v>
      </c>
      <c r="AG9" s="195">
        <f t="shared" si="2"/>
        <v>8.8349678451377853E-2</v>
      </c>
      <c r="AH9" s="195">
        <f t="shared" si="2"/>
        <v>0.1020246216187151</v>
      </c>
      <c r="AI9" s="195">
        <f t="shared" si="2"/>
        <v>9.6291424399427658E-2</v>
      </c>
      <c r="AJ9" s="195">
        <f t="shared" si="2"/>
        <v>0.1043565598804454</v>
      </c>
      <c r="AK9" s="195">
        <f t="shared" si="2"/>
        <v>0.11247009516601267</v>
      </c>
      <c r="AL9" s="195">
        <f t="shared" si="2"/>
        <v>0.11375090253096022</v>
      </c>
      <c r="AM9" s="195">
        <f t="shared" si="2"/>
        <v>0.12471277732744722</v>
      </c>
      <c r="AN9" s="195">
        <f t="shared" si="2"/>
        <v>0.10546866466198226</v>
      </c>
      <c r="AO9" s="195">
        <f t="shared" si="2"/>
        <v>0.10838242531769494</v>
      </c>
      <c r="AP9" s="195">
        <f t="shared" si="3"/>
        <v>8.9609738209630321E-2</v>
      </c>
      <c r="AQ9" s="195">
        <f t="shared" si="3"/>
        <v>9.4828692209106932E-2</v>
      </c>
      <c r="AR9" s="195">
        <f t="shared" si="3"/>
        <v>0</v>
      </c>
      <c r="AS9" s="195">
        <f t="shared" si="3"/>
        <v>5.4062602210786632E-2</v>
      </c>
      <c r="AT9" s="195">
        <f t="shared" si="3"/>
        <v>4.5820656898938703E-2</v>
      </c>
      <c r="AU9" s="195">
        <f t="shared" si="3"/>
        <v>4.4084925884691345E-2</v>
      </c>
      <c r="AV9" s="195">
        <f t="shared" si="3"/>
        <v>4.5709937058824021E-2</v>
      </c>
      <c r="AW9" s="195">
        <f t="shared" si="3"/>
        <v>4.7414507777846518E-2</v>
      </c>
      <c r="AX9" s="195">
        <f t="shared" si="3"/>
        <v>4.5714789933299915E-2</v>
      </c>
      <c r="AY9" s="195">
        <f t="shared" si="3"/>
        <v>5.6083383928030417E-2</v>
      </c>
      <c r="AZ9" s="195">
        <f t="shared" si="3"/>
        <v>4.9614514398757581E-2</v>
      </c>
      <c r="BA9" s="195">
        <f t="shared" si="3"/>
        <v>5.3909863610710158E-2</v>
      </c>
      <c r="BB9" s="195">
        <f t="shared" si="3"/>
        <v>4.410277034109196E-2</v>
      </c>
      <c r="BC9" s="195">
        <f t="shared" si="3"/>
        <v>4.8633381354982214E-2</v>
      </c>
      <c r="BD9" s="195">
        <f t="shared" si="3"/>
        <v>5.3460215918413899E-2</v>
      </c>
    </row>
    <row r="10" spans="1:56" ht="15">
      <c r="A10" s="178" t="str">
        <f>VLOOKUP(CONCATENATE($C10,"-",$B10),[1]ACHIEV!$B$19:$C$100,2,FALSE)</f>
        <v>Retro5Med</v>
      </c>
      <c r="B10" s="178" t="str">
        <f>'SC-Retro'!$C$7</f>
        <v>Retro</v>
      </c>
      <c r="C10" s="178" t="str">
        <f>'7PSourceSummary'!$D$2</f>
        <v>WEPT</v>
      </c>
      <c r="D10" s="178" t="s">
        <v>421</v>
      </c>
      <c r="E10" s="179" t="str">
        <f>'SC-Retro'!$A$9</f>
        <v>HVAC</v>
      </c>
      <c r="F10" s="207">
        <f t="shared" si="1"/>
        <v>2.6158861412839976E-4</v>
      </c>
      <c r="G10" s="208">
        <f>INDEX('SC-Retro'!$A$61:$D$78,MATCH($J10,'SC-Retro'!$D$61:$D$78,0),1)</f>
        <v>1.8258823770952699</v>
      </c>
      <c r="H10" s="208">
        <f>INDEX('SC-Retro'!$A$61:$D$78,MATCH($J10,'SC-Retro'!$D$61:$D$78,0),2)</f>
        <v>79.832300647474767</v>
      </c>
      <c r="I10" s="209" t="str">
        <f>'SC-Retro'!C68</f>
        <v>School K-12</v>
      </c>
      <c r="J10" s="209" t="str">
        <f>'SC-Retro'!D68</f>
        <v>WEPT-Retro-School K-12</v>
      </c>
      <c r="K10" s="180">
        <f ca="1">'SC-Retro'!E68</f>
        <v>0.15246253911424715</v>
      </c>
      <c r="L10" s="180">
        <f ca="1">'SC-Retro'!F68</f>
        <v>0.18643216432349516</v>
      </c>
      <c r="M10" s="180">
        <f ca="1">'SC-Retro'!G68</f>
        <v>0.22720304368607921</v>
      </c>
      <c r="N10" s="180">
        <f ca="1">'SC-Retro'!H68</f>
        <v>0.26266557219962589</v>
      </c>
      <c r="O10" s="180">
        <f ca="1">'SC-Retro'!I68</f>
        <v>0.29837497348318731</v>
      </c>
      <c r="P10" s="180">
        <f ca="1">'SC-Retro'!J68</f>
        <v>0.34740598107359882</v>
      </c>
      <c r="Q10" s="180">
        <f ca="1">'SC-Retro'!K68</f>
        <v>0.3795472062809338</v>
      </c>
      <c r="R10" s="180">
        <f ca="1">'SC-Retro'!L68</f>
        <v>0.38614457071903285</v>
      </c>
      <c r="S10" s="180">
        <f ca="1">'SC-Retro'!M68</f>
        <v>0.36240294718766852</v>
      </c>
      <c r="T10" s="180">
        <f ca="1">'SC-Retro'!N68</f>
        <v>0.31023881397979491</v>
      </c>
      <c r="U10" s="180">
        <f ca="1">'SC-Retro'!O68</f>
        <v>0.23909158146187839</v>
      </c>
      <c r="V10" s="180">
        <f ca="1">'SC-Retro'!P68</f>
        <v>0.16341058603194847</v>
      </c>
      <c r="W10" s="180">
        <f ca="1">'SC-Retro'!Q68</f>
        <v>9.7385217791640874E-2</v>
      </c>
      <c r="X10" s="180">
        <f ca="1">'SC-Retro'!R68</f>
        <v>4.9658806453829175E-2</v>
      </c>
      <c r="Y10" s="180">
        <f ca="1">'SC-Retro'!S68</f>
        <v>2.1217968255108841E-2</v>
      </c>
      <c r="Z10" s="180">
        <f ca="1">'SC-Retro'!T68</f>
        <v>7.4237467442304491E-3</v>
      </c>
      <c r="AA10" s="180">
        <f ca="1">'SC-Retro'!U68</f>
        <v>2.0740770318952166E-3</v>
      </c>
      <c r="AB10" s="180">
        <f ca="1">'SC-Retro'!V68</f>
        <v>4.502011941357994E-4</v>
      </c>
      <c r="AC10" s="180">
        <f ca="1">'SC-Retro'!W68</f>
        <v>7.3697085189066409E-5</v>
      </c>
      <c r="AD10" s="180">
        <f ca="1">'SC-Retro'!X68</f>
        <v>8.8098900933724578E-6</v>
      </c>
      <c r="AE10" s="180">
        <f ca="1">'SC-Retro'!Y68</f>
        <v>3.2793940752634447</v>
      </c>
      <c r="AF10" s="195">
        <f t="shared" si="2"/>
        <v>9.7025248006096312E-2</v>
      </c>
      <c r="AG10" s="195">
        <f t="shared" si="2"/>
        <v>8.8349678451377853E-2</v>
      </c>
      <c r="AH10" s="195">
        <f t="shared" si="2"/>
        <v>0.1020246216187151</v>
      </c>
      <c r="AI10" s="195">
        <f t="shared" si="2"/>
        <v>9.6291424399427658E-2</v>
      </c>
      <c r="AJ10" s="195">
        <f t="shared" si="2"/>
        <v>0.1043565598804454</v>
      </c>
      <c r="AK10" s="195">
        <f t="shared" si="2"/>
        <v>0.11247009516601267</v>
      </c>
      <c r="AL10" s="195">
        <f t="shared" si="2"/>
        <v>0.11375090253096022</v>
      </c>
      <c r="AM10" s="195">
        <f t="shared" si="2"/>
        <v>0.12471277732744722</v>
      </c>
      <c r="AN10" s="195">
        <f t="shared" si="2"/>
        <v>0.10546866466198226</v>
      </c>
      <c r="AO10" s="195">
        <f t="shared" si="2"/>
        <v>0.10838242531769494</v>
      </c>
      <c r="AP10" s="195">
        <f t="shared" si="3"/>
        <v>8.9609738209630321E-2</v>
      </c>
      <c r="AQ10" s="195">
        <f t="shared" si="3"/>
        <v>9.4828692209106932E-2</v>
      </c>
      <c r="AR10" s="195">
        <f t="shared" si="3"/>
        <v>0</v>
      </c>
      <c r="AS10" s="195">
        <f t="shared" si="3"/>
        <v>5.4062602210786632E-2</v>
      </c>
      <c r="AT10" s="195">
        <f t="shared" si="3"/>
        <v>4.5820656898938703E-2</v>
      </c>
      <c r="AU10" s="195">
        <f t="shared" si="3"/>
        <v>4.4084925884691345E-2</v>
      </c>
      <c r="AV10" s="195">
        <f t="shared" si="3"/>
        <v>4.5709937058824021E-2</v>
      </c>
      <c r="AW10" s="195">
        <f t="shared" si="3"/>
        <v>4.7414507777846518E-2</v>
      </c>
      <c r="AX10" s="195">
        <f t="shared" si="3"/>
        <v>4.5714789933299915E-2</v>
      </c>
      <c r="AY10" s="195">
        <f t="shared" si="3"/>
        <v>5.6083383928030417E-2</v>
      </c>
      <c r="AZ10" s="195">
        <f t="shared" si="3"/>
        <v>4.9614514398757581E-2</v>
      </c>
      <c r="BA10" s="195">
        <f t="shared" si="3"/>
        <v>5.3909863610710158E-2</v>
      </c>
      <c r="BB10" s="195">
        <f t="shared" si="3"/>
        <v>4.410277034109196E-2</v>
      </c>
      <c r="BC10" s="195">
        <f t="shared" si="3"/>
        <v>4.8633381354982214E-2</v>
      </c>
      <c r="BD10" s="195">
        <f t="shared" si="3"/>
        <v>5.3460215918413899E-2</v>
      </c>
    </row>
    <row r="11" spans="1:56" ht="15">
      <c r="A11" s="178" t="str">
        <f>VLOOKUP(CONCATENATE($C11,"-",$B11),[1]ACHIEV!$B$19:$C$100,2,FALSE)</f>
        <v>Retro5Med</v>
      </c>
      <c r="B11" s="178" t="str">
        <f>'SC-Retro'!$C$7</f>
        <v>Retro</v>
      </c>
      <c r="C11" s="178" t="str">
        <f>'7PSourceSummary'!$D$2</f>
        <v>WEPT</v>
      </c>
      <c r="D11" s="178" t="s">
        <v>421</v>
      </c>
      <c r="E11" s="179" t="str">
        <f>'SC-Retro'!$A$9</f>
        <v>HVAC</v>
      </c>
      <c r="F11" s="207">
        <f t="shared" si="1"/>
        <v>0</v>
      </c>
      <c r="G11" s="208">
        <f>INDEX('SC-Retro'!$A$61:$D$78,MATCH($J11,'SC-Retro'!$D$61:$D$78,0),1)</f>
        <v>0</v>
      </c>
      <c r="H11" s="208">
        <f>INDEX('SC-Retro'!$A$61:$D$78,MATCH($J11,'SC-Retro'!$D$61:$D$78,0),2)</f>
        <v>9999</v>
      </c>
      <c r="I11" s="209" t="str">
        <f>'SC-Retro'!C69</f>
        <v>University</v>
      </c>
      <c r="J11" s="209" t="str">
        <f>'SC-Retro'!D69</f>
        <v>WEPT-Retro-University</v>
      </c>
      <c r="K11" s="180">
        <f ca="1">'SC-Retro'!E69</f>
        <v>0</v>
      </c>
      <c r="L11" s="180">
        <f ca="1">'SC-Retro'!F69</f>
        <v>0</v>
      </c>
      <c r="M11" s="180">
        <f ca="1">'SC-Retro'!G69</f>
        <v>0</v>
      </c>
      <c r="N11" s="180">
        <f ca="1">'SC-Retro'!H69</f>
        <v>0</v>
      </c>
      <c r="O11" s="180">
        <f ca="1">'SC-Retro'!I69</f>
        <v>0</v>
      </c>
      <c r="P11" s="180">
        <f ca="1">'SC-Retro'!J69</f>
        <v>0</v>
      </c>
      <c r="Q11" s="180">
        <f ca="1">'SC-Retro'!K69</f>
        <v>0</v>
      </c>
      <c r="R11" s="180">
        <f ca="1">'SC-Retro'!L69</f>
        <v>0</v>
      </c>
      <c r="S11" s="180">
        <f ca="1">'SC-Retro'!M69</f>
        <v>0</v>
      </c>
      <c r="T11" s="180">
        <f ca="1">'SC-Retro'!N69</f>
        <v>0</v>
      </c>
      <c r="U11" s="180">
        <f ca="1">'SC-Retro'!O69</f>
        <v>0</v>
      </c>
      <c r="V11" s="180">
        <f ca="1">'SC-Retro'!P69</f>
        <v>0</v>
      </c>
      <c r="W11" s="180">
        <f ca="1">'SC-Retro'!Q69</f>
        <v>0</v>
      </c>
      <c r="X11" s="180">
        <f ca="1">'SC-Retro'!R69</f>
        <v>0</v>
      </c>
      <c r="Y11" s="180">
        <f ca="1">'SC-Retro'!S69</f>
        <v>0</v>
      </c>
      <c r="Z11" s="180">
        <f ca="1">'SC-Retro'!T69</f>
        <v>0</v>
      </c>
      <c r="AA11" s="180">
        <f ca="1">'SC-Retro'!U69</f>
        <v>0</v>
      </c>
      <c r="AB11" s="180">
        <f ca="1">'SC-Retro'!V69</f>
        <v>0</v>
      </c>
      <c r="AC11" s="180">
        <f ca="1">'SC-Retro'!W69</f>
        <v>0</v>
      </c>
      <c r="AD11" s="180">
        <f ca="1">'SC-Retro'!X69</f>
        <v>0</v>
      </c>
      <c r="AE11" s="180">
        <f ca="1">'SC-Retro'!Y69</f>
        <v>0</v>
      </c>
      <c r="AF11" s="195">
        <f t="shared" si="2"/>
        <v>0</v>
      </c>
      <c r="AG11" s="195">
        <f t="shared" si="2"/>
        <v>0</v>
      </c>
      <c r="AH11" s="195">
        <f t="shared" si="2"/>
        <v>0</v>
      </c>
      <c r="AI11" s="195">
        <f t="shared" si="2"/>
        <v>0</v>
      </c>
      <c r="AJ11" s="195">
        <f t="shared" si="2"/>
        <v>0</v>
      </c>
      <c r="AK11" s="195">
        <f t="shared" si="2"/>
        <v>0</v>
      </c>
      <c r="AL11" s="195">
        <f t="shared" si="2"/>
        <v>0</v>
      </c>
      <c r="AM11" s="195">
        <f t="shared" si="2"/>
        <v>0</v>
      </c>
      <c r="AN11" s="195">
        <f t="shared" si="2"/>
        <v>0</v>
      </c>
      <c r="AO11" s="195">
        <f t="shared" si="2"/>
        <v>0</v>
      </c>
      <c r="AP11" s="195">
        <f t="shared" si="3"/>
        <v>0</v>
      </c>
      <c r="AQ11" s="195">
        <f t="shared" si="3"/>
        <v>0</v>
      </c>
      <c r="AR11" s="195">
        <f t="shared" si="3"/>
        <v>0</v>
      </c>
      <c r="AS11" s="195">
        <f t="shared" si="3"/>
        <v>0</v>
      </c>
      <c r="AT11" s="195">
        <f t="shared" si="3"/>
        <v>0</v>
      </c>
      <c r="AU11" s="195">
        <f t="shared" si="3"/>
        <v>0</v>
      </c>
      <c r="AV11" s="195">
        <f t="shared" si="3"/>
        <v>0</v>
      </c>
      <c r="AW11" s="195">
        <f t="shared" si="3"/>
        <v>0</v>
      </c>
      <c r="AX11" s="195">
        <f t="shared" si="3"/>
        <v>0</v>
      </c>
      <c r="AY11" s="195">
        <f t="shared" si="3"/>
        <v>0</v>
      </c>
      <c r="AZ11" s="195">
        <f t="shared" si="3"/>
        <v>0</v>
      </c>
      <c r="BA11" s="195">
        <f t="shared" si="3"/>
        <v>0</v>
      </c>
      <c r="BB11" s="195">
        <f t="shared" si="3"/>
        <v>0</v>
      </c>
      <c r="BC11" s="195">
        <f t="shared" si="3"/>
        <v>0</v>
      </c>
      <c r="BD11" s="195">
        <f t="shared" si="3"/>
        <v>0</v>
      </c>
    </row>
    <row r="12" spans="1:56" ht="15">
      <c r="A12" s="178" t="str">
        <f>VLOOKUP(CONCATENATE($C12,"-",$B12),[1]ACHIEV!$B$19:$C$100,2,FALSE)</f>
        <v>Retro5Med</v>
      </c>
      <c r="B12" s="178" t="str">
        <f>'SC-Retro'!$C$7</f>
        <v>Retro</v>
      </c>
      <c r="C12" s="178" t="str">
        <f>'7PSourceSummary'!$D$2</f>
        <v>WEPT</v>
      </c>
      <c r="D12" s="178" t="s">
        <v>421</v>
      </c>
      <c r="E12" s="179" t="str">
        <f>'SC-Retro'!$A$9</f>
        <v>HVAC</v>
      </c>
      <c r="F12" s="207">
        <f t="shared" si="1"/>
        <v>0</v>
      </c>
      <c r="G12" s="208">
        <f>INDEX('SC-Retro'!$A$61:$D$78,MATCH($J12,'SC-Retro'!$D$61:$D$78,0),1)</f>
        <v>0</v>
      </c>
      <c r="H12" s="208">
        <f>INDEX('SC-Retro'!$A$61:$D$78,MATCH($J12,'SC-Retro'!$D$61:$D$78,0),2)</f>
        <v>9999</v>
      </c>
      <c r="I12" s="209" t="str">
        <f>'SC-Retro'!C70</f>
        <v>Warehouse</v>
      </c>
      <c r="J12" s="209" t="str">
        <f>'SC-Retro'!D70</f>
        <v>WEPT-Retro-Warehouse</v>
      </c>
      <c r="K12" s="180">
        <f ca="1">'SC-Retro'!E70</f>
        <v>0</v>
      </c>
      <c r="L12" s="180">
        <f ca="1">'SC-Retro'!F70</f>
        <v>0</v>
      </c>
      <c r="M12" s="180">
        <f ca="1">'SC-Retro'!G70</f>
        <v>0</v>
      </c>
      <c r="N12" s="180">
        <f ca="1">'SC-Retro'!H70</f>
        <v>0</v>
      </c>
      <c r="O12" s="180">
        <f ca="1">'SC-Retro'!I70</f>
        <v>0</v>
      </c>
      <c r="P12" s="180">
        <f ca="1">'SC-Retro'!J70</f>
        <v>0</v>
      </c>
      <c r="Q12" s="180">
        <f ca="1">'SC-Retro'!K70</f>
        <v>0</v>
      </c>
      <c r="R12" s="180">
        <f ca="1">'SC-Retro'!L70</f>
        <v>0</v>
      </c>
      <c r="S12" s="180">
        <f ca="1">'SC-Retro'!M70</f>
        <v>0</v>
      </c>
      <c r="T12" s="180">
        <f ca="1">'SC-Retro'!N70</f>
        <v>0</v>
      </c>
      <c r="U12" s="180">
        <f ca="1">'SC-Retro'!O70</f>
        <v>0</v>
      </c>
      <c r="V12" s="180">
        <f ca="1">'SC-Retro'!P70</f>
        <v>0</v>
      </c>
      <c r="W12" s="180">
        <f ca="1">'SC-Retro'!Q70</f>
        <v>0</v>
      </c>
      <c r="X12" s="180">
        <f ca="1">'SC-Retro'!R70</f>
        <v>0</v>
      </c>
      <c r="Y12" s="180">
        <f ca="1">'SC-Retro'!S70</f>
        <v>0</v>
      </c>
      <c r="Z12" s="180">
        <f ca="1">'SC-Retro'!T70</f>
        <v>0</v>
      </c>
      <c r="AA12" s="180">
        <f ca="1">'SC-Retro'!U70</f>
        <v>0</v>
      </c>
      <c r="AB12" s="180">
        <f ca="1">'SC-Retro'!V70</f>
        <v>0</v>
      </c>
      <c r="AC12" s="180">
        <f ca="1">'SC-Retro'!W70</f>
        <v>0</v>
      </c>
      <c r="AD12" s="180">
        <f ca="1">'SC-Retro'!X70</f>
        <v>0</v>
      </c>
      <c r="AE12" s="180">
        <f ca="1">'SC-Retro'!Y70</f>
        <v>0</v>
      </c>
      <c r="AF12" s="195">
        <f t="shared" si="2"/>
        <v>0</v>
      </c>
      <c r="AG12" s="195">
        <f t="shared" si="2"/>
        <v>0</v>
      </c>
      <c r="AH12" s="195">
        <f t="shared" si="2"/>
        <v>0</v>
      </c>
      <c r="AI12" s="195">
        <f t="shared" si="2"/>
        <v>0</v>
      </c>
      <c r="AJ12" s="195">
        <f t="shared" si="2"/>
        <v>0</v>
      </c>
      <c r="AK12" s="195">
        <f t="shared" si="2"/>
        <v>0</v>
      </c>
      <c r="AL12" s="195">
        <f t="shared" si="2"/>
        <v>0</v>
      </c>
      <c r="AM12" s="195">
        <f t="shared" si="2"/>
        <v>0</v>
      </c>
      <c r="AN12" s="195">
        <f t="shared" si="2"/>
        <v>0</v>
      </c>
      <c r="AO12" s="195">
        <f t="shared" si="2"/>
        <v>0</v>
      </c>
      <c r="AP12" s="195">
        <f t="shared" si="3"/>
        <v>0</v>
      </c>
      <c r="AQ12" s="195">
        <f t="shared" si="3"/>
        <v>0</v>
      </c>
      <c r="AR12" s="195">
        <f t="shared" si="3"/>
        <v>0</v>
      </c>
      <c r="AS12" s="195">
        <f t="shared" si="3"/>
        <v>0</v>
      </c>
      <c r="AT12" s="195">
        <f t="shared" si="3"/>
        <v>0</v>
      </c>
      <c r="AU12" s="195">
        <f t="shared" si="3"/>
        <v>0</v>
      </c>
      <c r="AV12" s="195">
        <f t="shared" si="3"/>
        <v>0</v>
      </c>
      <c r="AW12" s="195">
        <f t="shared" si="3"/>
        <v>0</v>
      </c>
      <c r="AX12" s="195">
        <f t="shared" si="3"/>
        <v>0</v>
      </c>
      <c r="AY12" s="195">
        <f t="shared" si="3"/>
        <v>0</v>
      </c>
      <c r="AZ12" s="195">
        <f t="shared" si="3"/>
        <v>0</v>
      </c>
      <c r="BA12" s="195">
        <f t="shared" si="3"/>
        <v>0</v>
      </c>
      <c r="BB12" s="195">
        <f t="shared" si="3"/>
        <v>0</v>
      </c>
      <c r="BC12" s="195">
        <f t="shared" si="3"/>
        <v>0</v>
      </c>
      <c r="BD12" s="195">
        <f t="shared" si="3"/>
        <v>0</v>
      </c>
    </row>
    <row r="13" spans="1:56" ht="15">
      <c r="A13" s="178" t="str">
        <f>VLOOKUP(CONCATENATE($C13,"-",$B13),[1]ACHIEV!$B$19:$C$100,2,FALSE)</f>
        <v>Retro5Med</v>
      </c>
      <c r="B13" s="178" t="str">
        <f>'SC-Retro'!$C$7</f>
        <v>Retro</v>
      </c>
      <c r="C13" s="178" t="str">
        <f>'7PSourceSummary'!$D$2</f>
        <v>WEPT</v>
      </c>
      <c r="D13" s="178" t="s">
        <v>421</v>
      </c>
      <c r="E13" s="179" t="str">
        <f>'SC-Retro'!$A$9</f>
        <v>HVAC</v>
      </c>
      <c r="F13" s="207">
        <f t="shared" si="1"/>
        <v>0</v>
      </c>
      <c r="G13" s="208">
        <f>INDEX('SC-Retro'!$A$61:$D$78,MATCH($J13,'SC-Retro'!$D$61:$D$78,0),1)</f>
        <v>0</v>
      </c>
      <c r="H13" s="208">
        <f>INDEX('SC-Retro'!$A$61:$D$78,MATCH($J13,'SC-Retro'!$D$61:$D$78,0),2)</f>
        <v>9999</v>
      </c>
      <c r="I13" s="209" t="str">
        <f>'SC-Retro'!C71</f>
        <v>Supermarket</v>
      </c>
      <c r="J13" s="209" t="str">
        <f>'SC-Retro'!D71</f>
        <v>WEPT-Retro-Supermarket</v>
      </c>
      <c r="K13" s="180">
        <f ca="1">'SC-Retro'!E71</f>
        <v>0</v>
      </c>
      <c r="L13" s="180">
        <f ca="1">'SC-Retro'!F71</f>
        <v>0</v>
      </c>
      <c r="M13" s="180">
        <f ca="1">'SC-Retro'!G71</f>
        <v>0</v>
      </c>
      <c r="N13" s="180">
        <f ca="1">'SC-Retro'!H71</f>
        <v>0</v>
      </c>
      <c r="O13" s="180">
        <f ca="1">'SC-Retro'!I71</f>
        <v>0</v>
      </c>
      <c r="P13" s="180">
        <f ca="1">'SC-Retro'!J71</f>
        <v>0</v>
      </c>
      <c r="Q13" s="180">
        <f ca="1">'SC-Retro'!K71</f>
        <v>0</v>
      </c>
      <c r="R13" s="180">
        <f ca="1">'SC-Retro'!L71</f>
        <v>0</v>
      </c>
      <c r="S13" s="180">
        <f ca="1">'SC-Retro'!M71</f>
        <v>0</v>
      </c>
      <c r="T13" s="180">
        <f ca="1">'SC-Retro'!N71</f>
        <v>0</v>
      </c>
      <c r="U13" s="180">
        <f ca="1">'SC-Retro'!O71</f>
        <v>0</v>
      </c>
      <c r="V13" s="180">
        <f ca="1">'SC-Retro'!P71</f>
        <v>0</v>
      </c>
      <c r="W13" s="180">
        <f ca="1">'SC-Retro'!Q71</f>
        <v>0</v>
      </c>
      <c r="X13" s="180">
        <f ca="1">'SC-Retro'!R71</f>
        <v>0</v>
      </c>
      <c r="Y13" s="180">
        <f ca="1">'SC-Retro'!S71</f>
        <v>0</v>
      </c>
      <c r="Z13" s="180">
        <f ca="1">'SC-Retro'!T71</f>
        <v>0</v>
      </c>
      <c r="AA13" s="180">
        <f ca="1">'SC-Retro'!U71</f>
        <v>0</v>
      </c>
      <c r="AB13" s="180">
        <f ca="1">'SC-Retro'!V71</f>
        <v>0</v>
      </c>
      <c r="AC13" s="180">
        <f ca="1">'SC-Retro'!W71</f>
        <v>0</v>
      </c>
      <c r="AD13" s="180">
        <f ca="1">'SC-Retro'!X71</f>
        <v>0</v>
      </c>
      <c r="AE13" s="180">
        <f ca="1">'SC-Retro'!Y71</f>
        <v>0</v>
      </c>
      <c r="AF13" s="195">
        <f t="shared" ref="AF13:AO20" si="4">VLOOKUP($J13,MeasureOutputR,COLUMN()-17,FALSE)</f>
        <v>0</v>
      </c>
      <c r="AG13" s="195">
        <f t="shared" si="4"/>
        <v>0</v>
      </c>
      <c r="AH13" s="195">
        <f t="shared" si="4"/>
        <v>0</v>
      </c>
      <c r="AI13" s="195">
        <f t="shared" si="4"/>
        <v>0</v>
      </c>
      <c r="AJ13" s="195">
        <f t="shared" si="4"/>
        <v>0</v>
      </c>
      <c r="AK13" s="195">
        <f t="shared" si="4"/>
        <v>0</v>
      </c>
      <c r="AL13" s="195">
        <f t="shared" si="4"/>
        <v>0</v>
      </c>
      <c r="AM13" s="195">
        <f t="shared" si="4"/>
        <v>0</v>
      </c>
      <c r="AN13" s="195">
        <f t="shared" si="4"/>
        <v>0</v>
      </c>
      <c r="AO13" s="195">
        <f t="shared" si="4"/>
        <v>0</v>
      </c>
      <c r="AP13" s="195">
        <f t="shared" ref="AP13:BD20" si="5">VLOOKUP($J13,MeasureOutputR,COLUMN()-17,FALSE)</f>
        <v>0</v>
      </c>
      <c r="AQ13" s="195">
        <f t="shared" si="5"/>
        <v>0</v>
      </c>
      <c r="AR13" s="195">
        <f t="shared" si="5"/>
        <v>0</v>
      </c>
      <c r="AS13" s="195">
        <f t="shared" si="5"/>
        <v>0</v>
      </c>
      <c r="AT13" s="195">
        <f t="shared" si="5"/>
        <v>0</v>
      </c>
      <c r="AU13" s="195">
        <f t="shared" si="5"/>
        <v>0</v>
      </c>
      <c r="AV13" s="195">
        <f t="shared" si="5"/>
        <v>0</v>
      </c>
      <c r="AW13" s="195">
        <f t="shared" si="5"/>
        <v>0</v>
      </c>
      <c r="AX13" s="195">
        <f t="shared" si="5"/>
        <v>0</v>
      </c>
      <c r="AY13" s="195">
        <f t="shared" si="5"/>
        <v>0</v>
      </c>
      <c r="AZ13" s="195">
        <f t="shared" si="5"/>
        <v>0</v>
      </c>
      <c r="BA13" s="195">
        <f t="shared" si="5"/>
        <v>0</v>
      </c>
      <c r="BB13" s="195">
        <f t="shared" si="5"/>
        <v>0</v>
      </c>
      <c r="BC13" s="195">
        <f t="shared" si="5"/>
        <v>0</v>
      </c>
      <c r="BD13" s="195">
        <f t="shared" si="5"/>
        <v>0</v>
      </c>
    </row>
    <row r="14" spans="1:56" ht="15">
      <c r="A14" s="178" t="str">
        <f>VLOOKUP(CONCATENATE($C14,"-",$B14),[1]ACHIEV!$B$19:$C$100,2,FALSE)</f>
        <v>Retro5Med</v>
      </c>
      <c r="B14" s="178" t="str">
        <f>'SC-Retro'!$C$7</f>
        <v>Retro</v>
      </c>
      <c r="C14" s="178" t="str">
        <f>'7PSourceSummary'!$D$2</f>
        <v>WEPT</v>
      </c>
      <c r="D14" s="178" t="s">
        <v>421</v>
      </c>
      <c r="E14" s="179" t="str">
        <f>'SC-Retro'!$A$9</f>
        <v>HVAC</v>
      </c>
      <c r="F14" s="207">
        <f t="shared" si="1"/>
        <v>0</v>
      </c>
      <c r="G14" s="208">
        <f>INDEX('SC-Retro'!$A$61:$D$78,MATCH($J14,'SC-Retro'!$D$61:$D$78,0),1)</f>
        <v>0</v>
      </c>
      <c r="H14" s="208">
        <f>INDEX('SC-Retro'!$A$61:$D$78,MATCH($J14,'SC-Retro'!$D$61:$D$78,0),2)</f>
        <v>9999</v>
      </c>
      <c r="I14" s="209" t="str">
        <f>'SC-Retro'!C72</f>
        <v>MiniMart</v>
      </c>
      <c r="J14" s="209" t="str">
        <f>'SC-Retro'!D72</f>
        <v>WEPT-Retro-MiniMart</v>
      </c>
      <c r="K14" s="180">
        <f ca="1">'SC-Retro'!E72</f>
        <v>0</v>
      </c>
      <c r="L14" s="180">
        <f ca="1">'SC-Retro'!F72</f>
        <v>0</v>
      </c>
      <c r="M14" s="180">
        <f ca="1">'SC-Retro'!G72</f>
        <v>0</v>
      </c>
      <c r="N14" s="180">
        <f ca="1">'SC-Retro'!H72</f>
        <v>0</v>
      </c>
      <c r="O14" s="180">
        <f ca="1">'SC-Retro'!I72</f>
        <v>0</v>
      </c>
      <c r="P14" s="180">
        <f ca="1">'SC-Retro'!J72</f>
        <v>0</v>
      </c>
      <c r="Q14" s="180">
        <f ca="1">'SC-Retro'!K72</f>
        <v>0</v>
      </c>
      <c r="R14" s="180">
        <f ca="1">'SC-Retro'!L72</f>
        <v>0</v>
      </c>
      <c r="S14" s="180">
        <f ca="1">'SC-Retro'!M72</f>
        <v>0</v>
      </c>
      <c r="T14" s="180">
        <f ca="1">'SC-Retro'!N72</f>
        <v>0</v>
      </c>
      <c r="U14" s="180">
        <f ca="1">'SC-Retro'!O72</f>
        <v>0</v>
      </c>
      <c r="V14" s="180">
        <f ca="1">'SC-Retro'!P72</f>
        <v>0</v>
      </c>
      <c r="W14" s="180">
        <f ca="1">'SC-Retro'!Q72</f>
        <v>0</v>
      </c>
      <c r="X14" s="180">
        <f ca="1">'SC-Retro'!R72</f>
        <v>0</v>
      </c>
      <c r="Y14" s="180">
        <f ca="1">'SC-Retro'!S72</f>
        <v>0</v>
      </c>
      <c r="Z14" s="180">
        <f ca="1">'SC-Retro'!T72</f>
        <v>0</v>
      </c>
      <c r="AA14" s="180">
        <f ca="1">'SC-Retro'!U72</f>
        <v>0</v>
      </c>
      <c r="AB14" s="180">
        <f ca="1">'SC-Retro'!V72</f>
        <v>0</v>
      </c>
      <c r="AC14" s="180">
        <f ca="1">'SC-Retro'!W72</f>
        <v>0</v>
      </c>
      <c r="AD14" s="180">
        <f ca="1">'SC-Retro'!X72</f>
        <v>0</v>
      </c>
      <c r="AE14" s="180">
        <f ca="1">'SC-Retro'!Y72</f>
        <v>0</v>
      </c>
      <c r="AF14" s="195">
        <f t="shared" si="4"/>
        <v>0</v>
      </c>
      <c r="AG14" s="195">
        <f t="shared" si="4"/>
        <v>0</v>
      </c>
      <c r="AH14" s="195">
        <f t="shared" si="4"/>
        <v>0</v>
      </c>
      <c r="AI14" s="195">
        <f t="shared" si="4"/>
        <v>0</v>
      </c>
      <c r="AJ14" s="195">
        <f t="shared" si="4"/>
        <v>0</v>
      </c>
      <c r="AK14" s="195">
        <f t="shared" si="4"/>
        <v>0</v>
      </c>
      <c r="AL14" s="195">
        <f t="shared" si="4"/>
        <v>0</v>
      </c>
      <c r="AM14" s="195">
        <f t="shared" si="4"/>
        <v>0</v>
      </c>
      <c r="AN14" s="195">
        <f t="shared" si="4"/>
        <v>0</v>
      </c>
      <c r="AO14" s="195">
        <f t="shared" si="4"/>
        <v>0</v>
      </c>
      <c r="AP14" s="195">
        <f t="shared" si="5"/>
        <v>0</v>
      </c>
      <c r="AQ14" s="195">
        <f t="shared" si="5"/>
        <v>0</v>
      </c>
      <c r="AR14" s="195">
        <f t="shared" si="5"/>
        <v>0</v>
      </c>
      <c r="AS14" s="195">
        <f t="shared" si="5"/>
        <v>0</v>
      </c>
      <c r="AT14" s="195">
        <f t="shared" si="5"/>
        <v>0</v>
      </c>
      <c r="AU14" s="195">
        <f t="shared" si="5"/>
        <v>0</v>
      </c>
      <c r="AV14" s="195">
        <f t="shared" si="5"/>
        <v>0</v>
      </c>
      <c r="AW14" s="195">
        <f t="shared" si="5"/>
        <v>0</v>
      </c>
      <c r="AX14" s="195">
        <f t="shared" si="5"/>
        <v>0</v>
      </c>
      <c r="AY14" s="195">
        <f t="shared" si="5"/>
        <v>0</v>
      </c>
      <c r="AZ14" s="195">
        <f t="shared" si="5"/>
        <v>0</v>
      </c>
      <c r="BA14" s="195">
        <f t="shared" si="5"/>
        <v>0</v>
      </c>
      <c r="BB14" s="195">
        <f t="shared" si="5"/>
        <v>0</v>
      </c>
      <c r="BC14" s="195">
        <f t="shared" si="5"/>
        <v>0</v>
      </c>
      <c r="BD14" s="195">
        <f t="shared" si="5"/>
        <v>0</v>
      </c>
    </row>
    <row r="15" spans="1:56" ht="15">
      <c r="A15" s="178" t="str">
        <f>VLOOKUP(CONCATENATE($C15,"-",$B15),[1]ACHIEV!$B$19:$C$100,2,FALSE)</f>
        <v>Retro5Med</v>
      </c>
      <c r="B15" s="178" t="str">
        <f>'SC-Retro'!$C$7</f>
        <v>Retro</v>
      </c>
      <c r="C15" s="178" t="str">
        <f>'7PSourceSummary'!$D$2</f>
        <v>WEPT</v>
      </c>
      <c r="D15" s="178" t="s">
        <v>421</v>
      </c>
      <c r="E15" s="179" t="str">
        <f>'SC-Retro'!$A$9</f>
        <v>HVAC</v>
      </c>
      <c r="F15" s="207">
        <f t="shared" si="1"/>
        <v>0</v>
      </c>
      <c r="G15" s="208">
        <f>INDEX('SC-Retro'!$A$61:$D$78,MATCH($J15,'SC-Retro'!$D$61:$D$78,0),1)</f>
        <v>0</v>
      </c>
      <c r="H15" s="208">
        <f>INDEX('SC-Retro'!$A$61:$D$78,MATCH($J15,'SC-Retro'!$D$61:$D$78,0),2)</f>
        <v>9999</v>
      </c>
      <c r="I15" s="209" t="str">
        <f>'SC-Retro'!C73</f>
        <v>Restaurant</v>
      </c>
      <c r="J15" s="209" t="str">
        <f>'SC-Retro'!D73</f>
        <v>WEPT-Retro-Restaurant</v>
      </c>
      <c r="K15" s="180">
        <f ca="1">'SC-Retro'!E73</f>
        <v>0</v>
      </c>
      <c r="L15" s="180">
        <f ca="1">'SC-Retro'!F73</f>
        <v>0</v>
      </c>
      <c r="M15" s="180">
        <f ca="1">'SC-Retro'!G73</f>
        <v>0</v>
      </c>
      <c r="N15" s="180">
        <f ca="1">'SC-Retro'!H73</f>
        <v>0</v>
      </c>
      <c r="O15" s="180">
        <f ca="1">'SC-Retro'!I73</f>
        <v>0</v>
      </c>
      <c r="P15" s="180">
        <f ca="1">'SC-Retro'!J73</f>
        <v>0</v>
      </c>
      <c r="Q15" s="180">
        <f ca="1">'SC-Retro'!K73</f>
        <v>0</v>
      </c>
      <c r="R15" s="180">
        <f ca="1">'SC-Retro'!L73</f>
        <v>0</v>
      </c>
      <c r="S15" s="180">
        <f ca="1">'SC-Retro'!M73</f>
        <v>0</v>
      </c>
      <c r="T15" s="180">
        <f ca="1">'SC-Retro'!N73</f>
        <v>0</v>
      </c>
      <c r="U15" s="180">
        <f ca="1">'SC-Retro'!O73</f>
        <v>0</v>
      </c>
      <c r="V15" s="180">
        <f ca="1">'SC-Retro'!P73</f>
        <v>0</v>
      </c>
      <c r="W15" s="180">
        <f ca="1">'SC-Retro'!Q73</f>
        <v>0</v>
      </c>
      <c r="X15" s="180">
        <f ca="1">'SC-Retro'!R73</f>
        <v>0</v>
      </c>
      <c r="Y15" s="180">
        <f ca="1">'SC-Retro'!S73</f>
        <v>0</v>
      </c>
      <c r="Z15" s="180">
        <f ca="1">'SC-Retro'!T73</f>
        <v>0</v>
      </c>
      <c r="AA15" s="180">
        <f ca="1">'SC-Retro'!U73</f>
        <v>0</v>
      </c>
      <c r="AB15" s="180">
        <f ca="1">'SC-Retro'!V73</f>
        <v>0</v>
      </c>
      <c r="AC15" s="180">
        <f ca="1">'SC-Retro'!W73</f>
        <v>0</v>
      </c>
      <c r="AD15" s="180">
        <f ca="1">'SC-Retro'!X73</f>
        <v>0</v>
      </c>
      <c r="AE15" s="180">
        <f ca="1">'SC-Retro'!Y73</f>
        <v>0</v>
      </c>
      <c r="AF15" s="195">
        <f t="shared" si="4"/>
        <v>0</v>
      </c>
      <c r="AG15" s="195">
        <f t="shared" si="4"/>
        <v>0</v>
      </c>
      <c r="AH15" s="195">
        <f t="shared" si="4"/>
        <v>0</v>
      </c>
      <c r="AI15" s="195">
        <f t="shared" si="4"/>
        <v>0</v>
      </c>
      <c r="AJ15" s="195">
        <f t="shared" si="4"/>
        <v>0</v>
      </c>
      <c r="AK15" s="195">
        <f t="shared" si="4"/>
        <v>0</v>
      </c>
      <c r="AL15" s="195">
        <f t="shared" si="4"/>
        <v>0</v>
      </c>
      <c r="AM15" s="195">
        <f t="shared" si="4"/>
        <v>0</v>
      </c>
      <c r="AN15" s="195">
        <f t="shared" si="4"/>
        <v>0</v>
      </c>
      <c r="AO15" s="195">
        <f t="shared" si="4"/>
        <v>0</v>
      </c>
      <c r="AP15" s="195">
        <f t="shared" si="5"/>
        <v>0</v>
      </c>
      <c r="AQ15" s="195">
        <f t="shared" si="5"/>
        <v>0</v>
      </c>
      <c r="AR15" s="195">
        <f t="shared" si="5"/>
        <v>0</v>
      </c>
      <c r="AS15" s="195">
        <f t="shared" si="5"/>
        <v>0</v>
      </c>
      <c r="AT15" s="195">
        <f t="shared" si="5"/>
        <v>0</v>
      </c>
      <c r="AU15" s="195">
        <f t="shared" si="5"/>
        <v>0</v>
      </c>
      <c r="AV15" s="195">
        <f t="shared" si="5"/>
        <v>0</v>
      </c>
      <c r="AW15" s="195">
        <f t="shared" si="5"/>
        <v>0</v>
      </c>
      <c r="AX15" s="195">
        <f t="shared" si="5"/>
        <v>0</v>
      </c>
      <c r="AY15" s="195">
        <f t="shared" si="5"/>
        <v>0</v>
      </c>
      <c r="AZ15" s="195">
        <f t="shared" si="5"/>
        <v>0</v>
      </c>
      <c r="BA15" s="195">
        <f t="shared" si="5"/>
        <v>0</v>
      </c>
      <c r="BB15" s="195">
        <f t="shared" si="5"/>
        <v>0</v>
      </c>
      <c r="BC15" s="195">
        <f t="shared" si="5"/>
        <v>0</v>
      </c>
      <c r="BD15" s="195">
        <f t="shared" si="5"/>
        <v>0</v>
      </c>
    </row>
    <row r="16" spans="1:56" ht="15">
      <c r="A16" s="178" t="str">
        <f>VLOOKUP(CONCATENATE($C16,"-",$B16),[1]ACHIEV!$B$19:$C$100,2,FALSE)</f>
        <v>Retro5Med</v>
      </c>
      <c r="B16" s="178" t="str">
        <f>'SC-Retro'!$C$7</f>
        <v>Retro</v>
      </c>
      <c r="C16" s="178" t="str">
        <f>'7PSourceSummary'!$D$2</f>
        <v>WEPT</v>
      </c>
      <c r="D16" s="178" t="s">
        <v>421</v>
      </c>
      <c r="E16" s="179" t="str">
        <f>'SC-Retro'!$A$9</f>
        <v>HVAC</v>
      </c>
      <c r="F16" s="207">
        <f t="shared" si="1"/>
        <v>2.6158861412839976E-4</v>
      </c>
      <c r="G16" s="208">
        <f>INDEX('SC-Retro'!$A$61:$D$78,MATCH($J16,'SC-Retro'!$D$61:$D$78,0),1)</f>
        <v>1.8258823770952699</v>
      </c>
      <c r="H16" s="208">
        <f>INDEX('SC-Retro'!$A$61:$D$78,MATCH($J16,'SC-Retro'!$D$61:$D$78,0),2)</f>
        <v>79.832300647474767</v>
      </c>
      <c r="I16" s="209" t="str">
        <f>'SC-Retro'!C74</f>
        <v>Lodging</v>
      </c>
      <c r="J16" s="209" t="str">
        <f>'SC-Retro'!D74</f>
        <v>WEPT-Retro-Lodging</v>
      </c>
      <c r="K16" s="180">
        <f ca="1">'SC-Retro'!E74</f>
        <v>2.7440775355352253E-3</v>
      </c>
      <c r="L16" s="180">
        <f ca="1">'SC-Retro'!F74</f>
        <v>3.3612032880650363E-3</v>
      </c>
      <c r="M16" s="180">
        <f ca="1">'SC-Retro'!G74</f>
        <v>4.1032576838557176E-3</v>
      </c>
      <c r="N16" s="180">
        <f ca="1">'SC-Retro'!H74</f>
        <v>4.7518038784971949E-3</v>
      </c>
      <c r="O16" s="180">
        <f ca="1">'SC-Retro'!I74</f>
        <v>5.407025976570997E-3</v>
      </c>
      <c r="P16" s="180">
        <f ca="1">'SC-Retro'!J74</f>
        <v>6.3062917947646745E-3</v>
      </c>
      <c r="Q16" s="180">
        <f ca="1">'SC-Retro'!K74</f>
        <v>6.9014965923875999E-3</v>
      </c>
      <c r="R16" s="180">
        <f ca="1">'SC-Retro'!L74</f>
        <v>7.0334453907324119E-3</v>
      </c>
      <c r="S16" s="180">
        <f ca="1">'SC-Retro'!M74</f>
        <v>6.6122705629863892E-3</v>
      </c>
      <c r="T16" s="180">
        <f ca="1">'SC-Retro'!N74</f>
        <v>5.670165491713168E-3</v>
      </c>
      <c r="U16" s="180">
        <f ca="1">'SC-Retro'!O74</f>
        <v>4.3772827010731949E-3</v>
      </c>
      <c r="V16" s="180">
        <f ca="1">'SC-Retro'!P74</f>
        <v>2.9968237840868124E-3</v>
      </c>
      <c r="W16" s="180">
        <f ca="1">'SC-Retro'!Q74</f>
        <v>1.789018235057472E-3</v>
      </c>
      <c r="X16" s="180">
        <f ca="1">'SC-Retro'!R74</f>
        <v>9.138159048179866E-4</v>
      </c>
      <c r="Y16" s="180">
        <f ca="1">'SC-Retro'!S74</f>
        <v>3.9111722139493994E-4</v>
      </c>
      <c r="Z16" s="180">
        <f ca="1">'SC-Retro'!T74</f>
        <v>1.3707776017514174E-4</v>
      </c>
      <c r="AA16" s="180">
        <f ca="1">'SC-Retro'!U74</f>
        <v>3.8362724415361867E-5</v>
      </c>
      <c r="AB16" s="180">
        <f ca="1">'SC-Retro'!V74</f>
        <v>8.3412648399742871E-6</v>
      </c>
      <c r="AC16" s="180">
        <f ca="1">'SC-Retro'!W74</f>
        <v>1.367780120404685E-6</v>
      </c>
      <c r="AD16" s="180">
        <f ca="1">'SC-Retro'!X74</f>
        <v>1.6378615006580437E-7</v>
      </c>
      <c r="AE16" s="180">
        <f ca="1">'SC-Retro'!Y74</f>
        <v>6.0967767411772227E-2</v>
      </c>
      <c r="AF16" s="195">
        <f t="shared" si="4"/>
        <v>9.7025248006096312E-2</v>
      </c>
      <c r="AG16" s="195">
        <f t="shared" si="4"/>
        <v>8.8349678451377853E-2</v>
      </c>
      <c r="AH16" s="195">
        <f t="shared" si="4"/>
        <v>0.1020246216187151</v>
      </c>
      <c r="AI16" s="195">
        <f t="shared" si="4"/>
        <v>9.6291424399427658E-2</v>
      </c>
      <c r="AJ16" s="195">
        <f t="shared" si="4"/>
        <v>0.1043565598804454</v>
      </c>
      <c r="AK16" s="195">
        <f t="shared" si="4"/>
        <v>0.11247009516601267</v>
      </c>
      <c r="AL16" s="195">
        <f t="shared" si="4"/>
        <v>0.11375090253096022</v>
      </c>
      <c r="AM16" s="195">
        <f t="shared" si="4"/>
        <v>0.12471277732744722</v>
      </c>
      <c r="AN16" s="195">
        <f t="shared" si="4"/>
        <v>0.10546866466198226</v>
      </c>
      <c r="AO16" s="195">
        <f t="shared" si="4"/>
        <v>0.10838242531769494</v>
      </c>
      <c r="AP16" s="195">
        <f t="shared" si="5"/>
        <v>8.9609738209630321E-2</v>
      </c>
      <c r="AQ16" s="195">
        <f t="shared" si="5"/>
        <v>9.4828692209106932E-2</v>
      </c>
      <c r="AR16" s="195">
        <f t="shared" si="5"/>
        <v>0</v>
      </c>
      <c r="AS16" s="195">
        <f t="shared" si="5"/>
        <v>5.4062602210786632E-2</v>
      </c>
      <c r="AT16" s="195">
        <f t="shared" si="5"/>
        <v>4.5820656898938703E-2</v>
      </c>
      <c r="AU16" s="195">
        <f t="shared" si="5"/>
        <v>4.4084925884691345E-2</v>
      </c>
      <c r="AV16" s="195">
        <f t="shared" si="5"/>
        <v>4.5709937058824021E-2</v>
      </c>
      <c r="AW16" s="195">
        <f t="shared" si="5"/>
        <v>4.7414507777846518E-2</v>
      </c>
      <c r="AX16" s="195">
        <f t="shared" si="5"/>
        <v>4.5714789933299915E-2</v>
      </c>
      <c r="AY16" s="195">
        <f t="shared" si="5"/>
        <v>5.6083383928030417E-2</v>
      </c>
      <c r="AZ16" s="195">
        <f t="shared" si="5"/>
        <v>4.9614514398757581E-2</v>
      </c>
      <c r="BA16" s="195">
        <f t="shared" si="5"/>
        <v>5.3909863610710158E-2</v>
      </c>
      <c r="BB16" s="195">
        <f t="shared" si="5"/>
        <v>4.410277034109196E-2</v>
      </c>
      <c r="BC16" s="195">
        <f t="shared" si="5"/>
        <v>4.8633381354982214E-2</v>
      </c>
      <c r="BD16" s="195">
        <f t="shared" si="5"/>
        <v>5.3460215918413899E-2</v>
      </c>
    </row>
    <row r="17" spans="1:56" ht="15">
      <c r="A17" s="178" t="str">
        <f>VLOOKUP(CONCATENATE($C17,"-",$B17),[1]ACHIEV!$B$19:$C$100,2,FALSE)</f>
        <v>Retro5Med</v>
      </c>
      <c r="B17" s="178" t="str">
        <f>'SC-Retro'!$C$7</f>
        <v>Retro</v>
      </c>
      <c r="C17" s="178" t="str">
        <f>'7PSourceSummary'!$D$2</f>
        <v>WEPT</v>
      </c>
      <c r="D17" s="178" t="s">
        <v>421</v>
      </c>
      <c r="E17" s="179" t="str">
        <f>'SC-Retro'!$A$9</f>
        <v>HVAC</v>
      </c>
      <c r="F17" s="207">
        <f t="shared" si="1"/>
        <v>0</v>
      </c>
      <c r="G17" s="208">
        <f>INDEX('SC-Retro'!$A$61:$D$78,MATCH($J17,'SC-Retro'!$D$61:$D$78,0),1)</f>
        <v>0</v>
      </c>
      <c r="H17" s="208">
        <f>INDEX('SC-Retro'!$A$61:$D$78,MATCH($J17,'SC-Retro'!$D$61:$D$78,0),2)</f>
        <v>9999</v>
      </c>
      <c r="I17" s="209" t="str">
        <f>'SC-Retro'!C75</f>
        <v>Hospital</v>
      </c>
      <c r="J17" s="209" t="str">
        <f>'SC-Retro'!D75</f>
        <v>WEPT-Retro-Hospital</v>
      </c>
      <c r="K17" s="180">
        <f ca="1">'SC-Retro'!E75</f>
        <v>0</v>
      </c>
      <c r="L17" s="180">
        <f ca="1">'SC-Retro'!F75</f>
        <v>0</v>
      </c>
      <c r="M17" s="180">
        <f ca="1">'SC-Retro'!G75</f>
        <v>0</v>
      </c>
      <c r="N17" s="180">
        <f ca="1">'SC-Retro'!H75</f>
        <v>0</v>
      </c>
      <c r="O17" s="180">
        <f ca="1">'SC-Retro'!I75</f>
        <v>0</v>
      </c>
      <c r="P17" s="180">
        <f ca="1">'SC-Retro'!J75</f>
        <v>0</v>
      </c>
      <c r="Q17" s="180">
        <f ca="1">'SC-Retro'!K75</f>
        <v>0</v>
      </c>
      <c r="R17" s="180">
        <f ca="1">'SC-Retro'!L75</f>
        <v>0</v>
      </c>
      <c r="S17" s="180">
        <f ca="1">'SC-Retro'!M75</f>
        <v>0</v>
      </c>
      <c r="T17" s="180">
        <f ca="1">'SC-Retro'!N75</f>
        <v>0</v>
      </c>
      <c r="U17" s="180">
        <f ca="1">'SC-Retro'!O75</f>
        <v>0</v>
      </c>
      <c r="V17" s="180">
        <f ca="1">'SC-Retro'!P75</f>
        <v>0</v>
      </c>
      <c r="W17" s="180">
        <f ca="1">'SC-Retro'!Q75</f>
        <v>0</v>
      </c>
      <c r="X17" s="180">
        <f ca="1">'SC-Retro'!R75</f>
        <v>0</v>
      </c>
      <c r="Y17" s="180">
        <f ca="1">'SC-Retro'!S75</f>
        <v>0</v>
      </c>
      <c r="Z17" s="180">
        <f ca="1">'SC-Retro'!T75</f>
        <v>0</v>
      </c>
      <c r="AA17" s="180">
        <f ca="1">'SC-Retro'!U75</f>
        <v>0</v>
      </c>
      <c r="AB17" s="180">
        <f ca="1">'SC-Retro'!V75</f>
        <v>0</v>
      </c>
      <c r="AC17" s="180">
        <f ca="1">'SC-Retro'!W75</f>
        <v>0</v>
      </c>
      <c r="AD17" s="180">
        <f ca="1">'SC-Retro'!X75</f>
        <v>0</v>
      </c>
      <c r="AE17" s="180">
        <f ca="1">'SC-Retro'!Y75</f>
        <v>0</v>
      </c>
      <c r="AF17" s="195">
        <f t="shared" si="4"/>
        <v>0</v>
      </c>
      <c r="AG17" s="195">
        <f t="shared" si="4"/>
        <v>0</v>
      </c>
      <c r="AH17" s="195">
        <f t="shared" si="4"/>
        <v>0</v>
      </c>
      <c r="AI17" s="195">
        <f t="shared" si="4"/>
        <v>0</v>
      </c>
      <c r="AJ17" s="195">
        <f t="shared" si="4"/>
        <v>0</v>
      </c>
      <c r="AK17" s="195">
        <f t="shared" si="4"/>
        <v>0</v>
      </c>
      <c r="AL17" s="195">
        <f t="shared" si="4"/>
        <v>0</v>
      </c>
      <c r="AM17" s="195">
        <f t="shared" si="4"/>
        <v>0</v>
      </c>
      <c r="AN17" s="195">
        <f t="shared" si="4"/>
        <v>0</v>
      </c>
      <c r="AO17" s="195">
        <f t="shared" si="4"/>
        <v>0</v>
      </c>
      <c r="AP17" s="195">
        <f t="shared" si="5"/>
        <v>0</v>
      </c>
      <c r="AQ17" s="195">
        <f t="shared" si="5"/>
        <v>0</v>
      </c>
      <c r="AR17" s="195">
        <f t="shared" si="5"/>
        <v>0</v>
      </c>
      <c r="AS17" s="195">
        <f t="shared" si="5"/>
        <v>0</v>
      </c>
      <c r="AT17" s="195">
        <f t="shared" si="5"/>
        <v>0</v>
      </c>
      <c r="AU17" s="195">
        <f t="shared" si="5"/>
        <v>0</v>
      </c>
      <c r="AV17" s="195">
        <f t="shared" si="5"/>
        <v>0</v>
      </c>
      <c r="AW17" s="195">
        <f t="shared" si="5"/>
        <v>0</v>
      </c>
      <c r="AX17" s="195">
        <f t="shared" si="5"/>
        <v>0</v>
      </c>
      <c r="AY17" s="195">
        <f t="shared" si="5"/>
        <v>0</v>
      </c>
      <c r="AZ17" s="195">
        <f t="shared" si="5"/>
        <v>0</v>
      </c>
      <c r="BA17" s="195">
        <f t="shared" si="5"/>
        <v>0</v>
      </c>
      <c r="BB17" s="195">
        <f t="shared" si="5"/>
        <v>0</v>
      </c>
      <c r="BC17" s="195">
        <f t="shared" si="5"/>
        <v>0</v>
      </c>
      <c r="BD17" s="195">
        <f t="shared" si="5"/>
        <v>0</v>
      </c>
    </row>
    <row r="18" spans="1:56" ht="15">
      <c r="A18" s="178" t="str">
        <f>VLOOKUP(CONCATENATE($C18,"-",$B18),[1]ACHIEV!$B$19:$C$100,2,FALSE)</f>
        <v>Retro5Med</v>
      </c>
      <c r="B18" s="178" t="str">
        <f>'SC-Retro'!$C$7</f>
        <v>Retro</v>
      </c>
      <c r="C18" s="178" t="str">
        <f>'7PSourceSummary'!$D$2</f>
        <v>WEPT</v>
      </c>
      <c r="D18" s="178" t="s">
        <v>421</v>
      </c>
      <c r="E18" s="179" t="str">
        <f>'SC-Retro'!$A$9</f>
        <v>HVAC</v>
      </c>
      <c r="F18" s="207">
        <f t="shared" si="1"/>
        <v>2.6158861412839976E-4</v>
      </c>
      <c r="G18" s="208">
        <f>INDEX('SC-Retro'!$A$61:$D$78,MATCH($J18,'SC-Retro'!$D$61:$D$78,0),1)</f>
        <v>1.8258823770952699</v>
      </c>
      <c r="H18" s="208">
        <f>INDEX('SC-Retro'!$A$61:$D$78,MATCH($J18,'SC-Retro'!$D$61:$D$78,0),2)</f>
        <v>79.832300647474767</v>
      </c>
      <c r="I18" s="209" t="str">
        <f>'SC-Retro'!C76</f>
        <v>Residential Care</v>
      </c>
      <c r="J18" s="209" t="str">
        <f>'SC-Retro'!D76</f>
        <v>WEPT-Retro-Residential Care</v>
      </c>
      <c r="K18" s="180">
        <f ca="1">'SC-Retro'!E76</f>
        <v>1.6448954544272811E-3</v>
      </c>
      <c r="L18" s="180">
        <f ca="1">'SC-Retro'!F76</f>
        <v>2.0148220807710612E-3</v>
      </c>
      <c r="M18" s="180">
        <f ca="1">'SC-Retro'!G76</f>
        <v>2.4596352781998294E-3</v>
      </c>
      <c r="N18" s="180">
        <f ca="1">'SC-Retro'!H76</f>
        <v>2.8483964096682949E-3</v>
      </c>
      <c r="O18" s="180">
        <f ca="1">'SC-Retro'!I76</f>
        <v>3.2411593096975349E-3</v>
      </c>
      <c r="P18" s="180">
        <f ca="1">'SC-Retro'!J76</f>
        <v>3.7802104981254506E-3</v>
      </c>
      <c r="Q18" s="180">
        <f ca="1">'SC-Retro'!K76</f>
        <v>4.1369969421616616E-3</v>
      </c>
      <c r="R18" s="180">
        <f ca="1">'SC-Retro'!L76</f>
        <v>4.2160916382130214E-3</v>
      </c>
      <c r="S18" s="180">
        <f ca="1">'SC-Retro'!M76</f>
        <v>3.9636248071169026E-3</v>
      </c>
      <c r="T18" s="180">
        <f ca="1">'SC-Retro'!N76</f>
        <v>3.3988942813710427E-3</v>
      </c>
      <c r="U18" s="180">
        <f ca="1">'SC-Retro'!O76</f>
        <v>2.6238953981794462E-3</v>
      </c>
      <c r="V18" s="180">
        <f ca="1">'SC-Retro'!P76</f>
        <v>1.7964003408535189E-3</v>
      </c>
      <c r="W18" s="180">
        <f ca="1">'SC-Retro'!Q76</f>
        <v>1.0723997134284978E-3</v>
      </c>
      <c r="X18" s="180">
        <f ca="1">'SC-Retro'!R76</f>
        <v>5.4777301608763642E-4</v>
      </c>
      <c r="Y18" s="180">
        <f ca="1">'SC-Retro'!S76</f>
        <v>2.3444925709625847E-4</v>
      </c>
      <c r="Z18" s="180">
        <f ca="1">'SC-Retro'!T76</f>
        <v>8.2169174046747425E-5</v>
      </c>
      <c r="AA18" s="180">
        <f ca="1">'SC-Retro'!U76</f>
        <v>2.2995950439850523E-5</v>
      </c>
      <c r="AB18" s="180">
        <f ca="1">'SC-Retro'!V76</f>
        <v>5.0000440737443155E-6</v>
      </c>
      <c r="AC18" s="180">
        <f ca="1">'SC-Retro'!W76</f>
        <v>8.1989494596071468E-7</v>
      </c>
      <c r="AD18" s="180">
        <f ca="1">'SC-Retro'!X76</f>
        <v>9.8179111286969602E-8</v>
      </c>
      <c r="AE18" s="180">
        <f ca="1">'SC-Retro'!Y76</f>
        <v>3.6546198926060376E-2</v>
      </c>
      <c r="AF18" s="195">
        <f t="shared" si="4"/>
        <v>9.7025248006096312E-2</v>
      </c>
      <c r="AG18" s="195">
        <f t="shared" si="4"/>
        <v>8.8349678451377853E-2</v>
      </c>
      <c r="AH18" s="195">
        <f t="shared" si="4"/>
        <v>0.1020246216187151</v>
      </c>
      <c r="AI18" s="195">
        <f t="shared" si="4"/>
        <v>9.6291424399427658E-2</v>
      </c>
      <c r="AJ18" s="195">
        <f t="shared" si="4"/>
        <v>0.1043565598804454</v>
      </c>
      <c r="AK18" s="195">
        <f t="shared" si="4"/>
        <v>0.11247009516601267</v>
      </c>
      <c r="AL18" s="195">
        <f t="shared" si="4"/>
        <v>0.11375090253096022</v>
      </c>
      <c r="AM18" s="195">
        <f t="shared" si="4"/>
        <v>0.12471277732744722</v>
      </c>
      <c r="AN18" s="195">
        <f t="shared" si="4"/>
        <v>0.10546866466198226</v>
      </c>
      <c r="AO18" s="195">
        <f t="shared" si="4"/>
        <v>0.10838242531769494</v>
      </c>
      <c r="AP18" s="195">
        <f t="shared" si="5"/>
        <v>8.9609738209630321E-2</v>
      </c>
      <c r="AQ18" s="195">
        <f t="shared" si="5"/>
        <v>9.4828692209106932E-2</v>
      </c>
      <c r="AR18" s="195">
        <f t="shared" si="5"/>
        <v>0</v>
      </c>
      <c r="AS18" s="195">
        <f t="shared" si="5"/>
        <v>5.4062602210786632E-2</v>
      </c>
      <c r="AT18" s="195">
        <f t="shared" si="5"/>
        <v>4.5820656898938703E-2</v>
      </c>
      <c r="AU18" s="195">
        <f t="shared" si="5"/>
        <v>4.4084925884691345E-2</v>
      </c>
      <c r="AV18" s="195">
        <f t="shared" si="5"/>
        <v>4.5709937058824021E-2</v>
      </c>
      <c r="AW18" s="195">
        <f t="shared" si="5"/>
        <v>4.7414507777846518E-2</v>
      </c>
      <c r="AX18" s="195">
        <f t="shared" si="5"/>
        <v>4.5714789933299915E-2</v>
      </c>
      <c r="AY18" s="195">
        <f t="shared" si="5"/>
        <v>5.6083383928030417E-2</v>
      </c>
      <c r="AZ18" s="195">
        <f t="shared" si="5"/>
        <v>4.9614514398757581E-2</v>
      </c>
      <c r="BA18" s="195">
        <f t="shared" si="5"/>
        <v>5.3909863610710158E-2</v>
      </c>
      <c r="BB18" s="195">
        <f t="shared" si="5"/>
        <v>4.410277034109196E-2</v>
      </c>
      <c r="BC18" s="195">
        <f t="shared" si="5"/>
        <v>4.8633381354982214E-2</v>
      </c>
      <c r="BD18" s="195">
        <f t="shared" si="5"/>
        <v>5.3460215918413899E-2</v>
      </c>
    </row>
    <row r="19" spans="1:56" ht="15">
      <c r="A19" s="178" t="str">
        <f>VLOOKUP(CONCATENATE($C19,"-",$B19),[1]ACHIEV!$B$19:$C$100,2,FALSE)</f>
        <v>Retro5Med</v>
      </c>
      <c r="B19" s="178" t="str">
        <f>'SC-Retro'!$C$7</f>
        <v>Retro</v>
      </c>
      <c r="C19" s="178" t="str">
        <f>'7PSourceSummary'!$D$2</f>
        <v>WEPT</v>
      </c>
      <c r="D19" s="178" t="s">
        <v>421</v>
      </c>
      <c r="E19" s="179" t="str">
        <f>'SC-Retro'!$A$9</f>
        <v>HVAC</v>
      </c>
      <c r="F19" s="207">
        <f t="shared" si="1"/>
        <v>0</v>
      </c>
      <c r="G19" s="208">
        <f>INDEX('SC-Retro'!$A$61:$D$78,MATCH($J19,'SC-Retro'!$D$61:$D$78,0),1)</f>
        <v>0</v>
      </c>
      <c r="H19" s="208">
        <f>INDEX('SC-Retro'!$A$61:$D$78,MATCH($J19,'SC-Retro'!$D$61:$D$78,0),2)</f>
        <v>9999</v>
      </c>
      <c r="I19" s="209" t="str">
        <f>'SC-Retro'!C77</f>
        <v>Assembly</v>
      </c>
      <c r="J19" s="209" t="str">
        <f>'SC-Retro'!D77</f>
        <v>WEPT-Retro-Assembly</v>
      </c>
      <c r="K19" s="180">
        <f ca="1">'SC-Retro'!E77</f>
        <v>0</v>
      </c>
      <c r="L19" s="180">
        <f ca="1">'SC-Retro'!F77</f>
        <v>0</v>
      </c>
      <c r="M19" s="180">
        <f ca="1">'SC-Retro'!G77</f>
        <v>0</v>
      </c>
      <c r="N19" s="180">
        <f ca="1">'SC-Retro'!H77</f>
        <v>0</v>
      </c>
      <c r="O19" s="180">
        <f ca="1">'SC-Retro'!I77</f>
        <v>0</v>
      </c>
      <c r="P19" s="180">
        <f ca="1">'SC-Retro'!J77</f>
        <v>0</v>
      </c>
      <c r="Q19" s="180">
        <f ca="1">'SC-Retro'!K77</f>
        <v>0</v>
      </c>
      <c r="R19" s="180">
        <f ca="1">'SC-Retro'!L77</f>
        <v>0</v>
      </c>
      <c r="S19" s="180">
        <f ca="1">'SC-Retro'!M77</f>
        <v>0</v>
      </c>
      <c r="T19" s="180">
        <f ca="1">'SC-Retro'!N77</f>
        <v>0</v>
      </c>
      <c r="U19" s="180">
        <f ca="1">'SC-Retro'!O77</f>
        <v>0</v>
      </c>
      <c r="V19" s="180">
        <f ca="1">'SC-Retro'!P77</f>
        <v>0</v>
      </c>
      <c r="W19" s="180">
        <f ca="1">'SC-Retro'!Q77</f>
        <v>0</v>
      </c>
      <c r="X19" s="180">
        <f ca="1">'SC-Retro'!R77</f>
        <v>0</v>
      </c>
      <c r="Y19" s="180">
        <f ca="1">'SC-Retro'!S77</f>
        <v>0</v>
      </c>
      <c r="Z19" s="180">
        <f ca="1">'SC-Retro'!T77</f>
        <v>0</v>
      </c>
      <c r="AA19" s="180">
        <f ca="1">'SC-Retro'!U77</f>
        <v>0</v>
      </c>
      <c r="AB19" s="180">
        <f ca="1">'SC-Retro'!V77</f>
        <v>0</v>
      </c>
      <c r="AC19" s="180">
        <f ca="1">'SC-Retro'!W77</f>
        <v>0</v>
      </c>
      <c r="AD19" s="180">
        <f ca="1">'SC-Retro'!X77</f>
        <v>0</v>
      </c>
      <c r="AE19" s="180">
        <f ca="1">'SC-Retro'!Y77</f>
        <v>0</v>
      </c>
      <c r="AF19" s="195">
        <f t="shared" si="4"/>
        <v>0</v>
      </c>
      <c r="AG19" s="195">
        <f t="shared" si="4"/>
        <v>0</v>
      </c>
      <c r="AH19" s="195">
        <f t="shared" si="4"/>
        <v>0</v>
      </c>
      <c r="AI19" s="195">
        <f t="shared" si="4"/>
        <v>0</v>
      </c>
      <c r="AJ19" s="195">
        <f t="shared" si="4"/>
        <v>0</v>
      </c>
      <c r="AK19" s="195">
        <f t="shared" si="4"/>
        <v>0</v>
      </c>
      <c r="AL19" s="195">
        <f t="shared" si="4"/>
        <v>0</v>
      </c>
      <c r="AM19" s="195">
        <f t="shared" si="4"/>
        <v>0</v>
      </c>
      <c r="AN19" s="195">
        <f t="shared" si="4"/>
        <v>0</v>
      </c>
      <c r="AO19" s="195">
        <f t="shared" si="4"/>
        <v>0</v>
      </c>
      <c r="AP19" s="195">
        <f t="shared" si="5"/>
        <v>0</v>
      </c>
      <c r="AQ19" s="195">
        <f t="shared" si="5"/>
        <v>0</v>
      </c>
      <c r="AR19" s="195">
        <f t="shared" si="5"/>
        <v>0</v>
      </c>
      <c r="AS19" s="195">
        <f t="shared" si="5"/>
        <v>0</v>
      </c>
      <c r="AT19" s="195">
        <f t="shared" si="5"/>
        <v>0</v>
      </c>
      <c r="AU19" s="195">
        <f t="shared" si="5"/>
        <v>0</v>
      </c>
      <c r="AV19" s="195">
        <f t="shared" si="5"/>
        <v>0</v>
      </c>
      <c r="AW19" s="195">
        <f t="shared" si="5"/>
        <v>0</v>
      </c>
      <c r="AX19" s="195">
        <f t="shared" si="5"/>
        <v>0</v>
      </c>
      <c r="AY19" s="195">
        <f t="shared" si="5"/>
        <v>0</v>
      </c>
      <c r="AZ19" s="195">
        <f t="shared" si="5"/>
        <v>0</v>
      </c>
      <c r="BA19" s="195">
        <f t="shared" si="5"/>
        <v>0</v>
      </c>
      <c r="BB19" s="195">
        <f t="shared" si="5"/>
        <v>0</v>
      </c>
      <c r="BC19" s="195">
        <f t="shared" si="5"/>
        <v>0</v>
      </c>
      <c r="BD19" s="195">
        <f t="shared" si="5"/>
        <v>0</v>
      </c>
    </row>
    <row r="20" spans="1:56" ht="15">
      <c r="A20" s="178" t="str">
        <f>VLOOKUP(CONCATENATE($C20,"-",$B20),[1]ACHIEV!$B$19:$C$100,2,FALSE)</f>
        <v>Retro5Med</v>
      </c>
      <c r="B20" s="178" t="str">
        <f>'SC-Retro'!$C$7</f>
        <v>Retro</v>
      </c>
      <c r="C20" s="178" t="str">
        <f>'7PSourceSummary'!$D$2</f>
        <v>WEPT</v>
      </c>
      <c r="D20" s="178" t="s">
        <v>421</v>
      </c>
      <c r="E20" s="179" t="str">
        <f>'SC-Retro'!$A$9</f>
        <v>HVAC</v>
      </c>
      <c r="F20" s="207">
        <f t="shared" si="1"/>
        <v>0</v>
      </c>
      <c r="G20" s="208">
        <f>INDEX('SC-Retro'!$A$61:$D$78,MATCH($J20,'SC-Retro'!$D$61:$D$78,0),1)</f>
        <v>0</v>
      </c>
      <c r="H20" s="208">
        <f>INDEX('SC-Retro'!$A$61:$D$78,MATCH($J20,'SC-Retro'!$D$61:$D$78,0),2)</f>
        <v>9999</v>
      </c>
      <c r="I20" s="209" t="str">
        <f>'SC-Retro'!C78</f>
        <v>Other</v>
      </c>
      <c r="J20" s="209" t="str">
        <f>'SC-Retro'!D78</f>
        <v>WEPT-Retro-Other</v>
      </c>
      <c r="K20" s="180">
        <f ca="1">'SC-Retro'!E78</f>
        <v>0</v>
      </c>
      <c r="L20" s="180">
        <f ca="1">'SC-Retro'!F78</f>
        <v>0</v>
      </c>
      <c r="M20" s="180">
        <f ca="1">'SC-Retro'!G78</f>
        <v>0</v>
      </c>
      <c r="N20" s="180">
        <f ca="1">'SC-Retro'!H78</f>
        <v>0</v>
      </c>
      <c r="O20" s="180">
        <f ca="1">'SC-Retro'!I78</f>
        <v>0</v>
      </c>
      <c r="P20" s="180">
        <f ca="1">'SC-Retro'!J78</f>
        <v>0</v>
      </c>
      <c r="Q20" s="180">
        <f ca="1">'SC-Retro'!K78</f>
        <v>0</v>
      </c>
      <c r="R20" s="180">
        <f ca="1">'SC-Retro'!L78</f>
        <v>0</v>
      </c>
      <c r="S20" s="180">
        <f ca="1">'SC-Retro'!M78</f>
        <v>0</v>
      </c>
      <c r="T20" s="180">
        <f ca="1">'SC-Retro'!N78</f>
        <v>0</v>
      </c>
      <c r="U20" s="180">
        <f ca="1">'SC-Retro'!O78</f>
        <v>0</v>
      </c>
      <c r="V20" s="180">
        <f ca="1">'SC-Retro'!P78</f>
        <v>0</v>
      </c>
      <c r="W20" s="180">
        <f ca="1">'SC-Retro'!Q78</f>
        <v>0</v>
      </c>
      <c r="X20" s="180">
        <f ca="1">'SC-Retro'!R78</f>
        <v>0</v>
      </c>
      <c r="Y20" s="180">
        <f ca="1">'SC-Retro'!S78</f>
        <v>0</v>
      </c>
      <c r="Z20" s="180">
        <f ca="1">'SC-Retro'!T78</f>
        <v>0</v>
      </c>
      <c r="AA20" s="180">
        <f ca="1">'SC-Retro'!U78</f>
        <v>0</v>
      </c>
      <c r="AB20" s="180">
        <f ca="1">'SC-Retro'!V78</f>
        <v>0</v>
      </c>
      <c r="AC20" s="180">
        <f ca="1">'SC-Retro'!W78</f>
        <v>0</v>
      </c>
      <c r="AD20" s="180">
        <f ca="1">'SC-Retro'!X78</f>
        <v>0</v>
      </c>
      <c r="AE20" s="180">
        <f ca="1">'SC-Retro'!Y78</f>
        <v>0</v>
      </c>
      <c r="AF20" s="195">
        <f t="shared" si="4"/>
        <v>0</v>
      </c>
      <c r="AG20" s="195">
        <f t="shared" si="4"/>
        <v>0</v>
      </c>
      <c r="AH20" s="195">
        <f t="shared" si="4"/>
        <v>0</v>
      </c>
      <c r="AI20" s="195">
        <f t="shared" si="4"/>
        <v>0</v>
      </c>
      <c r="AJ20" s="195">
        <f t="shared" si="4"/>
        <v>0</v>
      </c>
      <c r="AK20" s="195">
        <f t="shared" si="4"/>
        <v>0</v>
      </c>
      <c r="AL20" s="195">
        <f t="shared" si="4"/>
        <v>0</v>
      </c>
      <c r="AM20" s="195">
        <f t="shared" si="4"/>
        <v>0</v>
      </c>
      <c r="AN20" s="195">
        <f t="shared" si="4"/>
        <v>0</v>
      </c>
      <c r="AO20" s="195">
        <f t="shared" si="4"/>
        <v>0</v>
      </c>
      <c r="AP20" s="195">
        <f t="shared" si="5"/>
        <v>0</v>
      </c>
      <c r="AQ20" s="195">
        <f t="shared" si="5"/>
        <v>0</v>
      </c>
      <c r="AR20" s="195">
        <f t="shared" si="5"/>
        <v>0</v>
      </c>
      <c r="AS20" s="195">
        <f t="shared" si="5"/>
        <v>0</v>
      </c>
      <c r="AT20" s="195">
        <f t="shared" si="5"/>
        <v>0</v>
      </c>
      <c r="AU20" s="195">
        <f t="shared" si="5"/>
        <v>0</v>
      </c>
      <c r="AV20" s="195">
        <f t="shared" si="5"/>
        <v>0</v>
      </c>
      <c r="AW20" s="195">
        <f t="shared" si="5"/>
        <v>0</v>
      </c>
      <c r="AX20" s="195">
        <f t="shared" si="5"/>
        <v>0</v>
      </c>
      <c r="AY20" s="195">
        <f t="shared" si="5"/>
        <v>0</v>
      </c>
      <c r="AZ20" s="195">
        <f t="shared" si="5"/>
        <v>0</v>
      </c>
      <c r="BA20" s="195">
        <f t="shared" si="5"/>
        <v>0</v>
      </c>
      <c r="BB20" s="195">
        <f t="shared" si="5"/>
        <v>0</v>
      </c>
      <c r="BC20" s="195">
        <f t="shared" si="5"/>
        <v>0</v>
      </c>
      <c r="BD20" s="195">
        <f t="shared" si="5"/>
        <v>0</v>
      </c>
    </row>
    <row r="21" spans="1:56" ht="15">
      <c r="A21" s="169"/>
      <c r="B21" s="169"/>
      <c r="C21" s="169"/>
      <c r="D21" s="169"/>
      <c r="E21" s="170"/>
      <c r="F21" s="171"/>
      <c r="G21" s="172"/>
      <c r="H21" s="172"/>
      <c r="I21" s="149"/>
      <c r="J21" s="149"/>
      <c r="K21" s="173"/>
      <c r="L21" s="173"/>
      <c r="M21" s="173"/>
      <c r="N21" s="173"/>
      <c r="O21" s="173"/>
      <c r="P21" s="173"/>
      <c r="Q21" s="173"/>
      <c r="R21" s="173"/>
      <c r="S21" s="173"/>
      <c r="T21" s="173"/>
      <c r="U21" s="173"/>
      <c r="V21" s="173"/>
      <c r="W21" s="173"/>
      <c r="X21" s="173"/>
      <c r="Y21" s="173"/>
      <c r="Z21" s="173"/>
      <c r="AA21" s="173"/>
      <c r="AB21" s="173"/>
      <c r="AC21" s="173"/>
      <c r="AD21" s="173"/>
      <c r="AE21" s="173"/>
      <c r="AF21" s="174"/>
      <c r="AG21" s="174"/>
      <c r="AH21" s="174"/>
      <c r="AI21" s="174"/>
      <c r="AJ21" s="174"/>
      <c r="AK21" s="174"/>
      <c r="AL21" s="174"/>
      <c r="AM21" s="174"/>
      <c r="AN21" s="174"/>
      <c r="AO21" s="174"/>
      <c r="AP21" s="174"/>
      <c r="AQ21" s="174"/>
      <c r="AR21" s="174"/>
      <c r="AS21" s="174"/>
      <c r="AT21" s="174"/>
      <c r="AU21" s="174"/>
      <c r="AV21" s="174"/>
      <c r="AW21" s="174"/>
      <c r="AX21" s="174"/>
      <c r="AY21" s="174"/>
      <c r="AZ21" s="174"/>
      <c r="BA21" s="174"/>
      <c r="BB21" s="174"/>
      <c r="BC21" s="174"/>
      <c r="BD21" s="174"/>
    </row>
    <row r="22" spans="1:56" ht="15">
      <c r="A22" s="169"/>
      <c r="B22" s="169"/>
      <c r="C22" s="169"/>
      <c r="D22" s="169"/>
      <c r="E22" s="170"/>
      <c r="F22" s="171"/>
      <c r="G22" s="172"/>
      <c r="H22" s="172"/>
      <c r="I22" s="149"/>
      <c r="J22" s="149"/>
      <c r="K22" s="173"/>
      <c r="L22" s="173"/>
      <c r="M22" s="173"/>
      <c r="N22" s="173"/>
      <c r="O22" s="173"/>
      <c r="P22" s="173"/>
      <c r="Q22" s="173"/>
      <c r="R22" s="173"/>
      <c r="S22" s="173"/>
      <c r="T22" s="173"/>
      <c r="U22" s="173"/>
      <c r="V22" s="173"/>
      <c r="W22" s="173"/>
      <c r="X22" s="173"/>
      <c r="Y22" s="173"/>
      <c r="Z22" s="173"/>
      <c r="AA22" s="173"/>
      <c r="AB22" s="173"/>
      <c r="AC22" s="173"/>
      <c r="AD22" s="173"/>
      <c r="AE22" s="173"/>
      <c r="AF22" s="174"/>
      <c r="AG22" s="174"/>
      <c r="AH22" s="174"/>
      <c r="AI22" s="174"/>
      <c r="AJ22" s="174"/>
      <c r="AK22" s="174"/>
      <c r="AL22" s="174"/>
      <c r="AM22" s="174"/>
      <c r="AN22" s="174"/>
      <c r="AO22" s="174"/>
      <c r="AP22" s="174"/>
      <c r="AQ22" s="174"/>
      <c r="AR22" s="174"/>
      <c r="AS22" s="174"/>
      <c r="AT22" s="174"/>
      <c r="AU22" s="174"/>
      <c r="AV22" s="174"/>
      <c r="AW22" s="174"/>
      <c r="AX22" s="174"/>
      <c r="AY22" s="174"/>
      <c r="AZ22" s="174"/>
      <c r="BA22" s="174"/>
      <c r="BB22" s="174"/>
      <c r="BC22" s="174"/>
      <c r="BD22" s="174"/>
    </row>
    <row r="23" spans="1:56" ht="15">
      <c r="A23" s="169"/>
      <c r="B23" s="169"/>
      <c r="C23" s="169"/>
      <c r="D23" s="169"/>
      <c r="E23" s="170"/>
      <c r="F23" s="171"/>
      <c r="G23" s="172"/>
      <c r="H23" s="172"/>
      <c r="I23" s="149"/>
      <c r="J23" s="149"/>
      <c r="K23" s="173"/>
      <c r="L23" s="173"/>
      <c r="M23" s="173"/>
      <c r="N23" s="173"/>
      <c r="O23" s="173"/>
      <c r="P23" s="173"/>
      <c r="Q23" s="173"/>
      <c r="R23" s="173"/>
      <c r="S23" s="173"/>
      <c r="T23" s="173"/>
      <c r="U23" s="173"/>
      <c r="V23" s="173"/>
      <c r="W23" s="173"/>
      <c r="X23" s="173"/>
      <c r="Y23" s="173"/>
      <c r="Z23" s="173"/>
      <c r="AA23" s="173"/>
      <c r="AB23" s="173"/>
      <c r="AC23" s="173"/>
      <c r="AD23" s="173"/>
      <c r="AE23" s="173"/>
      <c r="AF23" s="174"/>
      <c r="AG23" s="174"/>
      <c r="AH23" s="174"/>
      <c r="AI23" s="174"/>
      <c r="AJ23" s="174"/>
      <c r="AK23" s="174"/>
      <c r="AL23" s="174"/>
      <c r="AM23" s="174"/>
      <c r="AN23" s="174"/>
      <c r="AO23" s="174"/>
      <c r="AP23" s="174"/>
      <c r="AQ23" s="174"/>
      <c r="AR23" s="174"/>
      <c r="AS23" s="174"/>
      <c r="AT23" s="174"/>
      <c r="AU23" s="174"/>
      <c r="AV23" s="174"/>
      <c r="AW23" s="174"/>
      <c r="AX23" s="174"/>
      <c r="AY23" s="174"/>
      <c r="AZ23" s="174"/>
      <c r="BA23" s="174"/>
      <c r="BB23" s="174"/>
      <c r="BC23" s="174"/>
      <c r="BD23" s="174"/>
    </row>
    <row r="24" spans="1:56" ht="15">
      <c r="A24" s="169"/>
      <c r="B24" s="169"/>
      <c r="C24" s="169"/>
      <c r="D24" s="169"/>
      <c r="E24" s="170"/>
      <c r="F24" s="171"/>
      <c r="G24" s="172"/>
      <c r="H24" s="172"/>
      <c r="I24" s="149"/>
      <c r="J24" s="149"/>
      <c r="K24" s="173"/>
      <c r="L24" s="173"/>
      <c r="M24" s="173"/>
      <c r="N24" s="173"/>
      <c r="O24" s="173"/>
      <c r="P24" s="173"/>
      <c r="Q24" s="173"/>
      <c r="R24" s="173"/>
      <c r="S24" s="173"/>
      <c r="T24" s="173"/>
      <c r="U24" s="173"/>
      <c r="V24" s="173"/>
      <c r="W24" s="173"/>
      <c r="X24" s="173"/>
      <c r="Y24" s="173"/>
      <c r="Z24" s="173"/>
      <c r="AA24" s="173"/>
      <c r="AB24" s="173"/>
      <c r="AC24" s="173"/>
      <c r="AD24" s="173"/>
      <c r="AE24" s="173"/>
      <c r="AF24" s="174"/>
      <c r="AG24" s="174"/>
      <c r="AH24" s="174"/>
      <c r="AI24" s="174"/>
      <c r="AJ24" s="174"/>
      <c r="AK24" s="174"/>
      <c r="AL24" s="174"/>
      <c r="AM24" s="174"/>
      <c r="AN24" s="174"/>
      <c r="AO24" s="174"/>
      <c r="AP24" s="174"/>
      <c r="AQ24" s="174"/>
      <c r="AR24" s="174"/>
      <c r="AS24" s="174"/>
      <c r="AT24" s="174"/>
      <c r="AU24" s="174"/>
      <c r="AV24" s="174"/>
      <c r="AW24" s="174"/>
      <c r="AX24" s="174"/>
      <c r="AY24" s="174"/>
      <c r="AZ24" s="174"/>
      <c r="BA24" s="174"/>
      <c r="BB24" s="174"/>
      <c r="BC24" s="174"/>
      <c r="BD24" s="174"/>
    </row>
    <row r="25" spans="1:56" ht="15">
      <c r="A25" s="169"/>
      <c r="B25" s="169"/>
      <c r="C25" s="169"/>
      <c r="D25" s="169"/>
      <c r="E25" s="170"/>
      <c r="F25" s="171"/>
      <c r="G25" s="172"/>
      <c r="H25" s="172"/>
      <c r="I25" s="149"/>
      <c r="J25" s="149"/>
      <c r="K25" s="173"/>
      <c r="L25" s="173"/>
      <c r="M25" s="173"/>
      <c r="N25" s="173"/>
      <c r="O25" s="173"/>
      <c r="P25" s="173"/>
      <c r="Q25" s="173"/>
      <c r="R25" s="173"/>
      <c r="S25" s="173"/>
      <c r="T25" s="173"/>
      <c r="U25" s="173"/>
      <c r="V25" s="173"/>
      <c r="W25" s="173"/>
      <c r="X25" s="173"/>
      <c r="Y25" s="173"/>
      <c r="Z25" s="173"/>
      <c r="AA25" s="173"/>
      <c r="AB25" s="173"/>
      <c r="AC25" s="173"/>
      <c r="AD25" s="173"/>
      <c r="AE25" s="173"/>
      <c r="AF25" s="174"/>
      <c r="AG25" s="174"/>
      <c r="AH25" s="174"/>
      <c r="AI25" s="174"/>
      <c r="AJ25" s="174"/>
      <c r="AK25" s="174"/>
      <c r="AL25" s="174"/>
      <c r="AM25" s="174"/>
      <c r="AN25" s="174"/>
      <c r="AO25" s="174"/>
      <c r="AP25" s="174"/>
      <c r="AQ25" s="174"/>
      <c r="AR25" s="174"/>
      <c r="AS25" s="174"/>
      <c r="AT25" s="174"/>
      <c r="AU25" s="174"/>
      <c r="AV25" s="174"/>
      <c r="AW25" s="174"/>
      <c r="AX25" s="174"/>
      <c r="AY25" s="174"/>
      <c r="AZ25" s="174"/>
      <c r="BA25" s="174"/>
      <c r="BB25" s="174"/>
      <c r="BC25" s="174"/>
      <c r="BD25" s="174"/>
    </row>
    <row r="26" spans="1:56" ht="15">
      <c r="A26" s="169"/>
      <c r="B26" s="169"/>
      <c r="C26" s="169"/>
      <c r="D26" s="169"/>
      <c r="E26" s="170"/>
      <c r="F26" s="171"/>
      <c r="G26" s="172"/>
      <c r="H26" s="172"/>
      <c r="I26" s="149"/>
      <c r="J26" s="149"/>
      <c r="K26" s="173"/>
      <c r="L26" s="173"/>
      <c r="M26" s="173"/>
      <c r="N26" s="173"/>
      <c r="O26" s="173"/>
      <c r="P26" s="173"/>
      <c r="Q26" s="173"/>
      <c r="R26" s="173"/>
      <c r="S26" s="173"/>
      <c r="T26" s="173"/>
      <c r="U26" s="173"/>
      <c r="V26" s="173"/>
      <c r="W26" s="173"/>
      <c r="X26" s="173"/>
      <c r="Y26" s="173"/>
      <c r="Z26" s="173"/>
      <c r="AA26" s="173"/>
      <c r="AB26" s="173"/>
      <c r="AC26" s="173"/>
      <c r="AD26" s="173"/>
      <c r="AE26" s="173"/>
      <c r="AF26" s="174"/>
      <c r="AG26" s="174"/>
      <c r="AH26" s="174"/>
      <c r="AI26" s="174"/>
      <c r="AJ26" s="174"/>
      <c r="AK26" s="174"/>
      <c r="AL26" s="174"/>
      <c r="AM26" s="174"/>
      <c r="AN26" s="174"/>
      <c r="AO26" s="174"/>
      <c r="AP26" s="174"/>
      <c r="AQ26" s="174"/>
      <c r="AR26" s="174"/>
      <c r="AS26" s="174"/>
      <c r="AT26" s="174"/>
      <c r="AU26" s="174"/>
      <c r="AV26" s="174"/>
      <c r="AW26" s="174"/>
      <c r="AX26" s="174"/>
      <c r="AY26" s="174"/>
      <c r="AZ26" s="174"/>
      <c r="BA26" s="174"/>
      <c r="BB26" s="174"/>
      <c r="BC26" s="174"/>
      <c r="BD26" s="174"/>
    </row>
    <row r="27" spans="1:56" ht="15">
      <c r="A27" s="169"/>
      <c r="B27" s="169"/>
      <c r="C27" s="169"/>
      <c r="D27" s="169"/>
      <c r="E27" s="170"/>
      <c r="F27" s="171"/>
      <c r="G27" s="172"/>
      <c r="H27" s="172"/>
      <c r="I27" s="149"/>
      <c r="J27" s="149"/>
      <c r="K27" s="173"/>
      <c r="L27" s="173"/>
      <c r="M27" s="173"/>
      <c r="N27" s="173"/>
      <c r="O27" s="173"/>
      <c r="P27" s="173"/>
      <c r="Q27" s="173"/>
      <c r="R27" s="173"/>
      <c r="S27" s="173"/>
      <c r="T27" s="173"/>
      <c r="U27" s="173"/>
      <c r="V27" s="173"/>
      <c r="W27" s="173"/>
      <c r="X27" s="173"/>
      <c r="Y27" s="173"/>
      <c r="Z27" s="173"/>
      <c r="AA27" s="173"/>
      <c r="AB27" s="173"/>
      <c r="AC27" s="173"/>
      <c r="AD27" s="173"/>
      <c r="AE27" s="173"/>
      <c r="AF27" s="174"/>
      <c r="AG27" s="174"/>
      <c r="AH27" s="174"/>
      <c r="AI27" s="174"/>
      <c r="AJ27" s="174"/>
      <c r="AK27" s="174"/>
      <c r="AL27" s="174"/>
      <c r="AM27" s="174"/>
      <c r="AN27" s="174"/>
      <c r="AO27" s="174"/>
      <c r="AP27" s="174"/>
      <c r="AQ27" s="174"/>
      <c r="AR27" s="174"/>
      <c r="AS27" s="174"/>
      <c r="AT27" s="174"/>
      <c r="AU27" s="174"/>
      <c r="AV27" s="174"/>
      <c r="AW27" s="174"/>
      <c r="AX27" s="174"/>
      <c r="AY27" s="174"/>
      <c r="AZ27" s="174"/>
      <c r="BA27" s="174"/>
      <c r="BB27" s="174"/>
      <c r="BC27" s="174"/>
      <c r="BD27" s="174"/>
    </row>
    <row r="28" spans="1:56" ht="15">
      <c r="A28" s="169"/>
      <c r="B28" s="169"/>
      <c r="C28" s="169"/>
      <c r="D28" s="169"/>
      <c r="E28" s="170"/>
      <c r="F28" s="171"/>
      <c r="G28" s="172"/>
      <c r="H28" s="172"/>
      <c r="I28" s="149"/>
      <c r="J28" s="149"/>
      <c r="K28" s="173"/>
      <c r="L28" s="173"/>
      <c r="M28" s="173"/>
      <c r="N28" s="173"/>
      <c r="O28" s="173"/>
      <c r="P28" s="173"/>
      <c r="Q28" s="173"/>
      <c r="R28" s="173"/>
      <c r="S28" s="173"/>
      <c r="T28" s="173"/>
      <c r="U28" s="173"/>
      <c r="V28" s="173"/>
      <c r="W28" s="173"/>
      <c r="X28" s="173"/>
      <c r="Y28" s="173"/>
      <c r="Z28" s="173"/>
      <c r="AA28" s="173"/>
      <c r="AB28" s="173"/>
      <c r="AC28" s="173"/>
      <c r="AD28" s="173"/>
      <c r="AE28" s="173"/>
      <c r="AF28" s="174"/>
      <c r="AG28" s="174"/>
      <c r="AH28" s="174"/>
      <c r="AI28" s="174"/>
      <c r="AJ28" s="174"/>
      <c r="AK28" s="174"/>
      <c r="AL28" s="174"/>
      <c r="AM28" s="174"/>
      <c r="AN28" s="174"/>
      <c r="AO28" s="174"/>
      <c r="AP28" s="174"/>
      <c r="AQ28" s="174"/>
      <c r="AR28" s="174"/>
      <c r="AS28" s="174"/>
      <c r="AT28" s="174"/>
      <c r="AU28" s="174"/>
      <c r="AV28" s="174"/>
      <c r="AW28" s="174"/>
      <c r="AX28" s="174"/>
      <c r="AY28" s="174"/>
      <c r="AZ28" s="174"/>
      <c r="BA28" s="174"/>
      <c r="BB28" s="174"/>
      <c r="BC28" s="174"/>
      <c r="BD28" s="174"/>
    </row>
    <row r="29" spans="1:56" ht="15">
      <c r="A29" s="169"/>
      <c r="B29" s="169"/>
      <c r="C29" s="169"/>
      <c r="D29" s="169"/>
      <c r="E29" s="170"/>
      <c r="F29" s="171"/>
      <c r="G29" s="172"/>
      <c r="H29" s="172"/>
      <c r="I29" s="149"/>
      <c r="J29" s="149"/>
      <c r="K29" s="173"/>
      <c r="L29" s="173"/>
      <c r="M29" s="173"/>
      <c r="N29" s="173"/>
      <c r="O29" s="173"/>
      <c r="P29" s="173"/>
      <c r="Q29" s="173"/>
      <c r="R29" s="173"/>
      <c r="S29" s="173"/>
      <c r="T29" s="173"/>
      <c r="U29" s="173"/>
      <c r="V29" s="173"/>
      <c r="W29" s="173"/>
      <c r="X29" s="173"/>
      <c r="Y29" s="173"/>
      <c r="Z29" s="173"/>
      <c r="AA29" s="173"/>
      <c r="AB29" s="173"/>
      <c r="AC29" s="173"/>
      <c r="AD29" s="173"/>
      <c r="AE29" s="173"/>
      <c r="AF29" s="174"/>
      <c r="AG29" s="174"/>
      <c r="AH29" s="174"/>
      <c r="AI29" s="174"/>
      <c r="AJ29" s="174"/>
      <c r="AK29" s="174"/>
      <c r="AL29" s="174"/>
      <c r="AM29" s="174"/>
      <c r="AN29" s="174"/>
      <c r="AO29" s="174"/>
      <c r="AP29" s="174"/>
      <c r="AQ29" s="174"/>
      <c r="AR29" s="174"/>
      <c r="AS29" s="174"/>
      <c r="AT29" s="174"/>
      <c r="AU29" s="174"/>
      <c r="AV29" s="174"/>
      <c r="AW29" s="174"/>
      <c r="AX29" s="174"/>
      <c r="AY29" s="174"/>
      <c r="AZ29" s="174"/>
      <c r="BA29" s="174"/>
      <c r="BB29" s="174"/>
      <c r="BC29" s="174"/>
      <c r="BD29" s="174"/>
    </row>
    <row r="30" spans="1:56" ht="15">
      <c r="A30" s="169"/>
      <c r="B30" s="169"/>
      <c r="C30" s="169"/>
      <c r="D30" s="169"/>
      <c r="E30" s="170"/>
      <c r="F30" s="171"/>
      <c r="G30" s="172"/>
      <c r="H30" s="172"/>
      <c r="I30" s="149"/>
      <c r="J30" s="149"/>
      <c r="K30" s="173"/>
      <c r="L30" s="173"/>
      <c r="M30" s="173"/>
      <c r="N30" s="173"/>
      <c r="O30" s="173"/>
      <c r="P30" s="173"/>
      <c r="Q30" s="173"/>
      <c r="R30" s="173"/>
      <c r="S30" s="173"/>
      <c r="T30" s="173"/>
      <c r="U30" s="173"/>
      <c r="V30" s="173"/>
      <c r="W30" s="173"/>
      <c r="X30" s="173"/>
      <c r="Y30" s="173"/>
      <c r="Z30" s="173"/>
      <c r="AA30" s="173"/>
      <c r="AB30" s="173"/>
      <c r="AC30" s="173"/>
      <c r="AD30" s="173"/>
      <c r="AE30" s="173"/>
      <c r="AF30" s="174"/>
      <c r="AG30" s="174"/>
      <c r="AH30" s="174"/>
      <c r="AI30" s="174"/>
      <c r="AJ30" s="174"/>
      <c r="AK30" s="174"/>
      <c r="AL30" s="174"/>
      <c r="AM30" s="174"/>
      <c r="AN30" s="174"/>
      <c r="AO30" s="174"/>
      <c r="AP30" s="174"/>
      <c r="AQ30" s="174"/>
      <c r="AR30" s="174"/>
      <c r="AS30" s="174"/>
      <c r="AT30" s="174"/>
      <c r="AU30" s="174"/>
      <c r="AV30" s="174"/>
      <c r="AW30" s="174"/>
      <c r="AX30" s="174"/>
      <c r="AY30" s="174"/>
      <c r="AZ30" s="174"/>
      <c r="BA30" s="174"/>
      <c r="BB30" s="174"/>
      <c r="BC30" s="174"/>
      <c r="BD30" s="174"/>
    </row>
    <row r="31" spans="1:56" ht="15">
      <c r="A31" s="169"/>
      <c r="B31" s="169"/>
      <c r="C31" s="169"/>
      <c r="D31" s="169"/>
      <c r="E31" s="170"/>
      <c r="F31" s="171"/>
      <c r="G31" s="172"/>
      <c r="H31" s="172"/>
      <c r="I31" s="149"/>
      <c r="J31" s="149"/>
      <c r="K31" s="173"/>
      <c r="L31" s="173"/>
      <c r="M31" s="173"/>
      <c r="N31" s="173"/>
      <c r="O31" s="173"/>
      <c r="P31" s="173"/>
      <c r="Q31" s="173"/>
      <c r="R31" s="173"/>
      <c r="S31" s="173"/>
      <c r="T31" s="173"/>
      <c r="U31" s="173"/>
      <c r="V31" s="173"/>
      <c r="W31" s="173"/>
      <c r="X31" s="173"/>
      <c r="Y31" s="173"/>
      <c r="Z31" s="173"/>
      <c r="AA31" s="173"/>
      <c r="AB31" s="173"/>
      <c r="AC31" s="173"/>
      <c r="AD31" s="173"/>
      <c r="AE31" s="173"/>
      <c r="AF31" s="174"/>
      <c r="AG31" s="174"/>
      <c r="AH31" s="174"/>
      <c r="AI31" s="174"/>
      <c r="AJ31" s="174"/>
      <c r="AK31" s="174"/>
      <c r="AL31" s="174"/>
      <c r="AM31" s="174"/>
      <c r="AN31" s="174"/>
      <c r="AO31" s="174"/>
      <c r="AP31" s="174"/>
      <c r="AQ31" s="174"/>
      <c r="AR31" s="174"/>
      <c r="AS31" s="174"/>
      <c r="AT31" s="174"/>
      <c r="AU31" s="174"/>
      <c r="AV31" s="174"/>
      <c r="AW31" s="174"/>
      <c r="AX31" s="174"/>
      <c r="AY31" s="174"/>
      <c r="AZ31" s="174"/>
      <c r="BA31" s="174"/>
      <c r="BB31" s="174"/>
      <c r="BC31" s="174"/>
      <c r="BD31" s="174"/>
    </row>
    <row r="32" spans="1:56" ht="15">
      <c r="A32" s="169"/>
      <c r="B32" s="169"/>
      <c r="C32" s="169"/>
      <c r="D32" s="169"/>
      <c r="E32" s="170"/>
      <c r="F32" s="171"/>
      <c r="G32" s="172"/>
      <c r="H32" s="172"/>
      <c r="I32" s="149"/>
      <c r="J32" s="149"/>
      <c r="K32" s="173"/>
      <c r="L32" s="173"/>
      <c r="M32" s="173"/>
      <c r="N32" s="173"/>
      <c r="O32" s="173"/>
      <c r="P32" s="173"/>
      <c r="Q32" s="173"/>
      <c r="R32" s="173"/>
      <c r="S32" s="173"/>
      <c r="T32" s="173"/>
      <c r="U32" s="173"/>
      <c r="V32" s="173"/>
      <c r="W32" s="173"/>
      <c r="X32" s="173"/>
      <c r="Y32" s="173"/>
      <c r="Z32" s="173"/>
      <c r="AA32" s="173"/>
      <c r="AB32" s="173"/>
      <c r="AC32" s="173"/>
      <c r="AD32" s="173"/>
      <c r="AE32" s="173"/>
      <c r="AF32" s="174"/>
      <c r="AG32" s="174"/>
      <c r="AH32" s="174"/>
      <c r="AI32" s="174"/>
      <c r="AJ32" s="174"/>
      <c r="AK32" s="174"/>
      <c r="AL32" s="174"/>
      <c r="AM32" s="174"/>
      <c r="AN32" s="174"/>
      <c r="AO32" s="174"/>
      <c r="AP32" s="174"/>
      <c r="AQ32" s="174"/>
      <c r="AR32" s="174"/>
      <c r="AS32" s="174"/>
      <c r="AT32" s="174"/>
      <c r="AU32" s="174"/>
      <c r="AV32" s="174"/>
      <c r="AW32" s="174"/>
      <c r="AX32" s="174"/>
      <c r="AY32" s="174"/>
      <c r="AZ32" s="174"/>
      <c r="BA32" s="174"/>
      <c r="BB32" s="174"/>
      <c r="BC32" s="174"/>
      <c r="BD32" s="174"/>
    </row>
    <row r="33" spans="1:56" ht="15">
      <c r="A33" s="169"/>
      <c r="B33" s="169"/>
      <c r="C33" s="169"/>
      <c r="D33" s="169"/>
      <c r="E33" s="170"/>
      <c r="F33" s="171"/>
      <c r="G33" s="172"/>
      <c r="H33" s="172"/>
      <c r="I33" s="149"/>
      <c r="J33" s="149"/>
      <c r="K33" s="173"/>
      <c r="L33" s="173"/>
      <c r="M33" s="173"/>
      <c r="N33" s="173"/>
      <c r="O33" s="173"/>
      <c r="P33" s="173"/>
      <c r="Q33" s="173"/>
      <c r="R33" s="173"/>
      <c r="S33" s="173"/>
      <c r="T33" s="173"/>
      <c r="U33" s="173"/>
      <c r="V33" s="173"/>
      <c r="W33" s="173"/>
      <c r="X33" s="173"/>
      <c r="Y33" s="173"/>
      <c r="Z33" s="173"/>
      <c r="AA33" s="173"/>
      <c r="AB33" s="173"/>
      <c r="AC33" s="173"/>
      <c r="AD33" s="173"/>
      <c r="AE33" s="173"/>
      <c r="AF33" s="174"/>
      <c r="AG33" s="174"/>
      <c r="AH33" s="174"/>
      <c r="AI33" s="174"/>
      <c r="AJ33" s="174"/>
      <c r="AK33" s="174"/>
      <c r="AL33" s="174"/>
      <c r="AM33" s="174"/>
      <c r="AN33" s="174"/>
      <c r="AO33" s="174"/>
      <c r="AP33" s="174"/>
      <c r="AQ33" s="174"/>
      <c r="AR33" s="174"/>
      <c r="AS33" s="174"/>
      <c r="AT33" s="174"/>
      <c r="AU33" s="174"/>
      <c r="AV33" s="174"/>
      <c r="AW33" s="174"/>
      <c r="AX33" s="174"/>
      <c r="AY33" s="174"/>
      <c r="AZ33" s="174"/>
      <c r="BA33" s="174"/>
      <c r="BB33" s="174"/>
      <c r="BC33" s="174"/>
      <c r="BD33" s="174"/>
    </row>
    <row r="34" spans="1:56" ht="15">
      <c r="A34" s="169"/>
      <c r="B34" s="169"/>
      <c r="C34" s="169"/>
      <c r="D34" s="169"/>
      <c r="E34" s="170"/>
      <c r="F34" s="171"/>
      <c r="G34" s="172"/>
      <c r="H34" s="172"/>
      <c r="I34" s="149"/>
      <c r="J34" s="149"/>
      <c r="K34" s="173"/>
      <c r="L34" s="173"/>
      <c r="M34" s="173"/>
      <c r="N34" s="173"/>
      <c r="O34" s="173"/>
      <c r="P34" s="173"/>
      <c r="Q34" s="173"/>
      <c r="R34" s="173"/>
      <c r="S34" s="173"/>
      <c r="T34" s="173"/>
      <c r="U34" s="173"/>
      <c r="V34" s="173"/>
      <c r="W34" s="173"/>
      <c r="X34" s="173"/>
      <c r="Y34" s="173"/>
      <c r="Z34" s="173"/>
      <c r="AA34" s="173"/>
      <c r="AB34" s="173"/>
      <c r="AC34" s="173"/>
      <c r="AD34" s="173"/>
      <c r="AE34" s="173"/>
      <c r="AF34" s="174"/>
      <c r="AG34" s="174"/>
      <c r="AH34" s="174"/>
      <c r="AI34" s="174"/>
      <c r="AJ34" s="174"/>
      <c r="AK34" s="174"/>
      <c r="AL34" s="174"/>
      <c r="AM34" s="174"/>
      <c r="AN34" s="174"/>
      <c r="AO34" s="174"/>
      <c r="AP34" s="174"/>
      <c r="AQ34" s="174"/>
      <c r="AR34" s="174"/>
      <c r="AS34" s="174"/>
      <c r="AT34" s="174"/>
      <c r="AU34" s="174"/>
      <c r="AV34" s="174"/>
      <c r="AW34" s="174"/>
      <c r="AX34" s="174"/>
      <c r="AY34" s="174"/>
      <c r="AZ34" s="174"/>
      <c r="BA34" s="174"/>
      <c r="BB34" s="174"/>
      <c r="BC34" s="174"/>
      <c r="BD34" s="174"/>
    </row>
    <row r="35" spans="1:56" ht="15">
      <c r="A35" s="169"/>
      <c r="B35" s="169"/>
      <c r="C35" s="169"/>
      <c r="D35" s="169"/>
      <c r="E35" s="170"/>
      <c r="F35" s="171"/>
      <c r="G35" s="172"/>
      <c r="H35" s="172"/>
      <c r="I35" s="149"/>
      <c r="J35" s="149"/>
      <c r="K35" s="173"/>
      <c r="L35" s="173"/>
      <c r="M35" s="173"/>
      <c r="N35" s="173"/>
      <c r="O35" s="173"/>
      <c r="P35" s="173"/>
      <c r="Q35" s="173"/>
      <c r="R35" s="173"/>
      <c r="S35" s="173"/>
      <c r="T35" s="173"/>
      <c r="U35" s="173"/>
      <c r="V35" s="173"/>
      <c r="W35" s="173"/>
      <c r="X35" s="173"/>
      <c r="Y35" s="173"/>
      <c r="Z35" s="173"/>
      <c r="AA35" s="173"/>
      <c r="AB35" s="173"/>
      <c r="AC35" s="173"/>
      <c r="AD35" s="173"/>
      <c r="AE35" s="173"/>
      <c r="AF35" s="174"/>
      <c r="AG35" s="174"/>
      <c r="AH35" s="174"/>
      <c r="AI35" s="174"/>
      <c r="AJ35" s="174"/>
      <c r="AK35" s="174"/>
      <c r="AL35" s="174"/>
      <c r="AM35" s="174"/>
      <c r="AN35" s="174"/>
      <c r="AO35" s="174"/>
      <c r="AP35" s="174"/>
      <c r="AQ35" s="174"/>
      <c r="AR35" s="174"/>
      <c r="AS35" s="174"/>
      <c r="AT35" s="174"/>
      <c r="AU35" s="174"/>
      <c r="AV35" s="174"/>
      <c r="AW35" s="174"/>
      <c r="AX35" s="174"/>
      <c r="AY35" s="174"/>
      <c r="AZ35" s="174"/>
      <c r="BA35" s="174"/>
      <c r="BB35" s="174"/>
      <c r="BC35" s="174"/>
      <c r="BD35" s="174"/>
    </row>
    <row r="36" spans="1:56" ht="15">
      <c r="A36" s="169"/>
      <c r="B36" s="169"/>
      <c r="C36" s="169"/>
      <c r="D36" s="169"/>
      <c r="E36" s="170"/>
      <c r="F36" s="171"/>
      <c r="G36" s="172"/>
      <c r="H36" s="172"/>
      <c r="I36" s="149"/>
      <c r="J36" s="149"/>
      <c r="K36" s="173"/>
      <c r="L36" s="173"/>
      <c r="M36" s="173"/>
      <c r="N36" s="173"/>
      <c r="O36" s="173"/>
      <c r="P36" s="173"/>
      <c r="Q36" s="173"/>
      <c r="R36" s="173"/>
      <c r="S36" s="173"/>
      <c r="T36" s="173"/>
      <c r="U36" s="173"/>
      <c r="V36" s="173"/>
      <c r="W36" s="173"/>
      <c r="X36" s="173"/>
      <c r="Y36" s="173"/>
      <c r="Z36" s="173"/>
      <c r="AA36" s="173"/>
      <c r="AB36" s="173"/>
      <c r="AC36" s="173"/>
      <c r="AD36" s="173"/>
      <c r="AE36" s="173"/>
      <c r="AF36" s="174"/>
      <c r="AG36" s="174"/>
      <c r="AH36" s="174"/>
      <c r="AI36" s="174"/>
      <c r="AJ36" s="174"/>
      <c r="AK36" s="174"/>
      <c r="AL36" s="174"/>
      <c r="AM36" s="174"/>
      <c r="AN36" s="174"/>
      <c r="AO36" s="174"/>
      <c r="AP36" s="174"/>
      <c r="AQ36" s="174"/>
      <c r="AR36" s="174"/>
      <c r="AS36" s="174"/>
      <c r="AT36" s="174"/>
      <c r="AU36" s="174"/>
      <c r="AV36" s="174"/>
      <c r="AW36" s="174"/>
      <c r="AX36" s="174"/>
      <c r="AY36" s="174"/>
      <c r="AZ36" s="174"/>
      <c r="BA36" s="174"/>
      <c r="BB36" s="174"/>
      <c r="BC36" s="174"/>
      <c r="BD36" s="174"/>
    </row>
    <row r="37" spans="1:56" ht="15">
      <c r="A37" s="169"/>
      <c r="B37" s="169"/>
      <c r="C37" s="169"/>
      <c r="D37" s="169"/>
      <c r="E37" s="170"/>
      <c r="F37" s="171"/>
      <c r="G37" s="172"/>
      <c r="H37" s="172"/>
      <c r="I37" s="149"/>
      <c r="J37" s="149"/>
      <c r="K37" s="173"/>
      <c r="L37" s="173"/>
      <c r="M37" s="173"/>
      <c r="N37" s="173"/>
      <c r="O37" s="173"/>
      <c r="P37" s="173"/>
      <c r="Q37" s="173"/>
      <c r="R37" s="173"/>
      <c r="S37" s="173"/>
      <c r="T37" s="173"/>
      <c r="U37" s="173"/>
      <c r="V37" s="173"/>
      <c r="W37" s="173"/>
      <c r="X37" s="173"/>
      <c r="Y37" s="173"/>
      <c r="Z37" s="173"/>
      <c r="AA37" s="173"/>
      <c r="AB37" s="173"/>
      <c r="AC37" s="173"/>
      <c r="AD37" s="173"/>
      <c r="AE37" s="173"/>
      <c r="AF37" s="174"/>
      <c r="AG37" s="174"/>
      <c r="AH37" s="174"/>
      <c r="AI37" s="174"/>
      <c r="AJ37" s="174"/>
      <c r="AK37" s="174"/>
      <c r="AL37" s="174"/>
      <c r="AM37" s="174"/>
      <c r="AN37" s="174"/>
      <c r="AO37" s="174"/>
      <c r="AP37" s="174"/>
      <c r="AQ37" s="174"/>
      <c r="AR37" s="174"/>
      <c r="AS37" s="174"/>
      <c r="AT37" s="174"/>
      <c r="AU37" s="174"/>
      <c r="AV37" s="174"/>
      <c r="AW37" s="174"/>
      <c r="AX37" s="174"/>
      <c r="AY37" s="174"/>
      <c r="AZ37" s="174"/>
      <c r="BA37" s="174"/>
      <c r="BB37" s="174"/>
      <c r="BC37" s="174"/>
      <c r="BD37" s="174"/>
    </row>
    <row r="38" spans="1:56" ht="15">
      <c r="A38" s="169"/>
      <c r="B38" s="169"/>
      <c r="C38" s="169"/>
      <c r="D38" s="169"/>
      <c r="E38" s="170"/>
      <c r="F38" s="171"/>
      <c r="G38" s="172"/>
      <c r="H38" s="172"/>
      <c r="I38" s="149"/>
      <c r="J38" s="149"/>
      <c r="K38" s="173"/>
      <c r="L38" s="173"/>
      <c r="M38" s="173"/>
      <c r="N38" s="173"/>
      <c r="O38" s="173"/>
      <c r="P38" s="173"/>
      <c r="Q38" s="173"/>
      <c r="R38" s="173"/>
      <c r="S38" s="173"/>
      <c r="T38" s="173"/>
      <c r="U38" s="173"/>
      <c r="V38" s="173"/>
      <c r="W38" s="173"/>
      <c r="X38" s="173"/>
      <c r="Y38" s="173"/>
      <c r="Z38" s="173"/>
      <c r="AA38" s="173"/>
      <c r="AB38" s="173"/>
      <c r="AC38" s="173"/>
      <c r="AD38" s="173"/>
      <c r="AE38" s="173"/>
      <c r="AF38" s="174"/>
      <c r="AG38" s="174"/>
      <c r="AH38" s="174"/>
      <c r="AI38" s="174"/>
      <c r="AJ38" s="174"/>
      <c r="AK38" s="174"/>
      <c r="AL38" s="174"/>
      <c r="AM38" s="174"/>
      <c r="AN38" s="174"/>
      <c r="AO38" s="174"/>
      <c r="AP38" s="174"/>
      <c r="AQ38" s="174"/>
      <c r="AR38" s="174"/>
      <c r="AS38" s="174"/>
      <c r="AT38" s="174"/>
      <c r="AU38" s="174"/>
      <c r="AV38" s="174"/>
      <c r="AW38" s="174"/>
      <c r="AX38" s="174"/>
      <c r="AY38" s="174"/>
      <c r="AZ38" s="174"/>
      <c r="BA38" s="174"/>
      <c r="BB38" s="174"/>
      <c r="BC38" s="174"/>
      <c r="BD38" s="174"/>
    </row>
    <row r="39" spans="1:56" ht="15">
      <c r="A39" s="169"/>
      <c r="B39" s="169"/>
      <c r="C39" s="169"/>
      <c r="D39" s="169"/>
      <c r="E39" s="170"/>
      <c r="F39" s="171"/>
      <c r="G39" s="172"/>
      <c r="H39" s="172"/>
      <c r="I39" s="149"/>
      <c r="J39" s="149"/>
      <c r="K39" s="173"/>
      <c r="L39" s="173"/>
      <c r="M39" s="173"/>
      <c r="N39" s="173"/>
      <c r="O39" s="173"/>
      <c r="P39" s="173"/>
      <c r="Q39" s="173"/>
      <c r="R39" s="173"/>
      <c r="S39" s="173"/>
      <c r="T39" s="173"/>
      <c r="U39" s="173"/>
      <c r="V39" s="173"/>
      <c r="W39" s="173"/>
      <c r="X39" s="173"/>
      <c r="Y39" s="173"/>
      <c r="Z39" s="173"/>
      <c r="AA39" s="173"/>
      <c r="AB39" s="173"/>
      <c r="AC39" s="173"/>
      <c r="AD39" s="173"/>
      <c r="AE39" s="173"/>
      <c r="AF39" s="174"/>
      <c r="AG39" s="174"/>
      <c r="AH39" s="174"/>
      <c r="AI39" s="174"/>
      <c r="AJ39" s="174"/>
      <c r="AK39" s="174"/>
      <c r="AL39" s="174"/>
      <c r="AM39" s="174"/>
      <c r="AN39" s="174"/>
      <c r="AO39" s="174"/>
      <c r="AP39" s="174"/>
      <c r="AQ39" s="174"/>
      <c r="AR39" s="174"/>
      <c r="AS39" s="174"/>
      <c r="AT39" s="174"/>
      <c r="AU39" s="174"/>
      <c r="AV39" s="174"/>
      <c r="AW39" s="174"/>
      <c r="AX39" s="174"/>
      <c r="AY39" s="174"/>
      <c r="AZ39" s="174"/>
      <c r="BA39" s="174"/>
      <c r="BB39" s="174"/>
      <c r="BC39" s="174"/>
      <c r="BD39" s="174"/>
    </row>
    <row r="40" spans="1:56" ht="15">
      <c r="A40" s="169"/>
      <c r="B40" s="169"/>
      <c r="C40" s="169"/>
      <c r="D40" s="169"/>
      <c r="E40" s="170"/>
      <c r="F40" s="171"/>
      <c r="G40" s="172"/>
      <c r="H40" s="172"/>
      <c r="I40" s="149"/>
      <c r="J40" s="149"/>
      <c r="K40" s="173"/>
      <c r="L40" s="173"/>
      <c r="M40" s="173"/>
      <c r="N40" s="173"/>
      <c r="O40" s="173"/>
      <c r="P40" s="173"/>
      <c r="Q40" s="173"/>
      <c r="R40" s="173"/>
      <c r="S40" s="173"/>
      <c r="T40" s="173"/>
      <c r="U40" s="173"/>
      <c r="V40" s="173"/>
      <c r="W40" s="173"/>
      <c r="X40" s="173"/>
      <c r="Y40" s="173"/>
      <c r="Z40" s="173"/>
      <c r="AA40" s="173"/>
      <c r="AB40" s="173"/>
      <c r="AC40" s="173"/>
      <c r="AD40" s="173"/>
      <c r="AE40" s="173"/>
      <c r="AF40" s="174"/>
      <c r="AG40" s="174"/>
      <c r="AH40" s="174"/>
      <c r="AI40" s="174"/>
      <c r="AJ40" s="174"/>
      <c r="AK40" s="174"/>
      <c r="AL40" s="174"/>
      <c r="AM40" s="174"/>
      <c r="AN40" s="174"/>
      <c r="AO40" s="174"/>
      <c r="AP40" s="174"/>
      <c r="AQ40" s="174"/>
      <c r="AR40" s="174"/>
      <c r="AS40" s="174"/>
      <c r="AT40" s="174"/>
      <c r="AU40" s="174"/>
      <c r="AV40" s="174"/>
      <c r="AW40" s="174"/>
      <c r="AX40" s="174"/>
      <c r="AY40" s="174"/>
      <c r="AZ40" s="174"/>
      <c r="BA40" s="174"/>
      <c r="BB40" s="174"/>
      <c r="BC40" s="174"/>
      <c r="BD40" s="174"/>
    </row>
    <row r="41" spans="1:56" ht="15">
      <c r="A41" s="169"/>
      <c r="B41" s="169"/>
      <c r="C41" s="169"/>
      <c r="D41" s="169"/>
      <c r="E41" s="170"/>
      <c r="F41" s="171"/>
      <c r="G41" s="172"/>
      <c r="H41" s="172"/>
      <c r="I41" s="149"/>
      <c r="J41" s="149"/>
      <c r="K41" s="173"/>
      <c r="L41" s="173"/>
      <c r="M41" s="173"/>
      <c r="N41" s="173"/>
      <c r="O41" s="173"/>
      <c r="P41" s="173"/>
      <c r="Q41" s="173"/>
      <c r="R41" s="173"/>
      <c r="S41" s="173"/>
      <c r="T41" s="173"/>
      <c r="U41" s="173"/>
      <c r="V41" s="173"/>
      <c r="W41" s="173"/>
      <c r="X41" s="173"/>
      <c r="Y41" s="173"/>
      <c r="Z41" s="173"/>
      <c r="AA41" s="173"/>
      <c r="AB41" s="173"/>
      <c r="AC41" s="173"/>
      <c r="AD41" s="173"/>
      <c r="AE41" s="173"/>
      <c r="AF41" s="174"/>
      <c r="AG41" s="174"/>
      <c r="AH41" s="174"/>
      <c r="AI41" s="174"/>
      <c r="AJ41" s="174"/>
      <c r="AK41" s="174"/>
      <c r="AL41" s="174"/>
      <c r="AM41" s="174"/>
      <c r="AN41" s="174"/>
      <c r="AO41" s="174"/>
      <c r="AP41" s="174"/>
      <c r="AQ41" s="174"/>
      <c r="AR41" s="174"/>
      <c r="AS41" s="174"/>
      <c r="AT41" s="174"/>
      <c r="AU41" s="174"/>
      <c r="AV41" s="174"/>
      <c r="AW41" s="174"/>
      <c r="AX41" s="174"/>
      <c r="AY41" s="174"/>
      <c r="AZ41" s="174"/>
      <c r="BA41" s="174"/>
      <c r="BB41" s="174"/>
      <c r="BC41" s="174"/>
      <c r="BD41" s="174"/>
    </row>
    <row r="42" spans="1:56" ht="15">
      <c r="A42" s="169"/>
      <c r="B42" s="169"/>
      <c r="C42" s="169"/>
      <c r="D42" s="169"/>
      <c r="E42" s="170"/>
      <c r="F42" s="171"/>
      <c r="G42" s="172"/>
      <c r="H42" s="172"/>
      <c r="I42" s="149"/>
      <c r="J42" s="149"/>
      <c r="K42" s="173"/>
      <c r="L42" s="173"/>
      <c r="M42" s="173"/>
      <c r="N42" s="173"/>
      <c r="O42" s="173"/>
      <c r="P42" s="173"/>
      <c r="Q42" s="173"/>
      <c r="R42" s="173"/>
      <c r="S42" s="173"/>
      <c r="T42" s="173"/>
      <c r="U42" s="173"/>
      <c r="V42" s="173"/>
      <c r="W42" s="173"/>
      <c r="X42" s="173"/>
      <c r="Y42" s="173"/>
      <c r="Z42" s="173"/>
      <c r="AA42" s="173"/>
      <c r="AB42" s="173"/>
      <c r="AC42" s="173"/>
      <c r="AD42" s="173"/>
      <c r="AE42" s="173"/>
      <c r="AF42" s="174"/>
      <c r="AG42" s="174"/>
      <c r="AH42" s="174"/>
      <c r="AI42" s="174"/>
      <c r="AJ42" s="174"/>
      <c r="AK42" s="174"/>
      <c r="AL42" s="174"/>
      <c r="AM42" s="174"/>
      <c r="AN42" s="174"/>
      <c r="AO42" s="174"/>
      <c r="AP42" s="174"/>
      <c r="AQ42" s="174"/>
      <c r="AR42" s="174"/>
      <c r="AS42" s="174"/>
      <c r="AT42" s="174"/>
      <c r="AU42" s="174"/>
      <c r="AV42" s="174"/>
      <c r="AW42" s="174"/>
      <c r="AX42" s="174"/>
      <c r="AY42" s="174"/>
      <c r="AZ42" s="174"/>
      <c r="BA42" s="174"/>
      <c r="BB42" s="174"/>
      <c r="BC42" s="174"/>
      <c r="BD42" s="174"/>
    </row>
    <row r="43" spans="1:56" ht="15">
      <c r="A43" s="169"/>
      <c r="B43" s="169"/>
      <c r="C43" s="169"/>
      <c r="D43" s="169"/>
      <c r="E43" s="170"/>
      <c r="F43" s="171"/>
      <c r="G43" s="172"/>
      <c r="H43" s="172"/>
      <c r="I43" s="149"/>
      <c r="J43" s="149"/>
      <c r="K43" s="173"/>
      <c r="L43" s="173"/>
      <c r="M43" s="173"/>
      <c r="N43" s="173"/>
      <c r="O43" s="173"/>
      <c r="P43" s="173"/>
      <c r="Q43" s="173"/>
      <c r="R43" s="173"/>
      <c r="S43" s="173"/>
      <c r="T43" s="173"/>
      <c r="U43" s="173"/>
      <c r="V43" s="173"/>
      <c r="W43" s="173"/>
      <c r="X43" s="173"/>
      <c r="Y43" s="173"/>
      <c r="Z43" s="173"/>
      <c r="AA43" s="173"/>
      <c r="AB43" s="173"/>
      <c r="AC43" s="173"/>
      <c r="AD43" s="173"/>
      <c r="AE43" s="173"/>
      <c r="AF43" s="174"/>
      <c r="AG43" s="174"/>
      <c r="AH43" s="174"/>
      <c r="AI43" s="174"/>
      <c r="AJ43" s="174"/>
      <c r="AK43" s="174"/>
      <c r="AL43" s="174"/>
      <c r="AM43" s="174"/>
      <c r="AN43" s="174"/>
      <c r="AO43" s="174"/>
      <c r="AP43" s="174"/>
      <c r="AQ43" s="174"/>
      <c r="AR43" s="174"/>
      <c r="AS43" s="174"/>
      <c r="AT43" s="174"/>
      <c r="AU43" s="174"/>
      <c r="AV43" s="174"/>
      <c r="AW43" s="174"/>
      <c r="AX43" s="174"/>
      <c r="AY43" s="174"/>
      <c r="AZ43" s="174"/>
      <c r="BA43" s="174"/>
      <c r="BB43" s="174"/>
      <c r="BC43" s="174"/>
      <c r="BD43" s="174"/>
    </row>
    <row r="44" spans="1:56" ht="15">
      <c r="A44" s="169"/>
      <c r="B44" s="169"/>
      <c r="C44" s="169"/>
      <c r="D44" s="169"/>
      <c r="E44" s="170"/>
      <c r="F44" s="171"/>
      <c r="G44" s="172"/>
      <c r="H44" s="172"/>
      <c r="I44" s="149"/>
      <c r="J44" s="149"/>
      <c r="K44" s="173"/>
      <c r="L44" s="173"/>
      <c r="M44" s="173"/>
      <c r="N44" s="173"/>
      <c r="O44" s="173"/>
      <c r="P44" s="173"/>
      <c r="Q44" s="173"/>
      <c r="R44" s="173"/>
      <c r="S44" s="173"/>
      <c r="T44" s="173"/>
      <c r="U44" s="173"/>
      <c r="V44" s="173"/>
      <c r="W44" s="173"/>
      <c r="X44" s="173"/>
      <c r="Y44" s="173"/>
      <c r="Z44" s="173"/>
      <c r="AA44" s="173"/>
      <c r="AB44" s="173"/>
      <c r="AC44" s="173"/>
      <c r="AD44" s="173"/>
      <c r="AE44" s="173"/>
      <c r="AF44" s="174"/>
      <c r="AG44" s="174"/>
      <c r="AH44" s="174"/>
      <c r="AI44" s="174"/>
      <c r="AJ44" s="174"/>
      <c r="AK44" s="174"/>
      <c r="AL44" s="174"/>
      <c r="AM44" s="174"/>
      <c r="AN44" s="174"/>
      <c r="AO44" s="174"/>
      <c r="AP44" s="174"/>
      <c r="AQ44" s="174"/>
      <c r="AR44" s="174"/>
      <c r="AS44" s="174"/>
      <c r="AT44" s="174"/>
      <c r="AU44" s="174"/>
      <c r="AV44" s="174"/>
      <c r="AW44" s="174"/>
      <c r="AX44" s="174"/>
      <c r="AY44" s="174"/>
      <c r="AZ44" s="174"/>
      <c r="BA44" s="174"/>
      <c r="BB44" s="174"/>
      <c r="BC44" s="174"/>
      <c r="BD44" s="174"/>
    </row>
    <row r="45" spans="1:56" ht="15">
      <c r="A45" s="169"/>
      <c r="B45" s="169"/>
      <c r="C45" s="169"/>
      <c r="D45" s="169"/>
      <c r="E45" s="170"/>
      <c r="F45" s="171"/>
      <c r="G45" s="172"/>
      <c r="H45" s="172"/>
      <c r="I45" s="149"/>
      <c r="J45" s="149"/>
      <c r="K45" s="173"/>
      <c r="L45" s="173"/>
      <c r="M45" s="173"/>
      <c r="N45" s="173"/>
      <c r="O45" s="173"/>
      <c r="P45" s="173"/>
      <c r="Q45" s="173"/>
      <c r="R45" s="173"/>
      <c r="S45" s="173"/>
      <c r="T45" s="173"/>
      <c r="U45" s="173"/>
      <c r="V45" s="173"/>
      <c r="W45" s="173"/>
      <c r="X45" s="173"/>
      <c r="Y45" s="173"/>
      <c r="Z45" s="173"/>
      <c r="AA45" s="173"/>
      <c r="AB45" s="173"/>
      <c r="AC45" s="173"/>
      <c r="AD45" s="173"/>
      <c r="AE45" s="173"/>
      <c r="AF45" s="174"/>
      <c r="AG45" s="174"/>
      <c r="AH45" s="174"/>
      <c r="AI45" s="174"/>
      <c r="AJ45" s="174"/>
      <c r="AK45" s="174"/>
      <c r="AL45" s="174"/>
      <c r="AM45" s="174"/>
      <c r="AN45" s="174"/>
      <c r="AO45" s="174"/>
      <c r="AP45" s="174"/>
      <c r="AQ45" s="174"/>
      <c r="AR45" s="174"/>
      <c r="AS45" s="174"/>
      <c r="AT45" s="174"/>
      <c r="AU45" s="174"/>
      <c r="AV45" s="174"/>
      <c r="AW45" s="174"/>
      <c r="AX45" s="174"/>
      <c r="AY45" s="174"/>
      <c r="AZ45" s="174"/>
      <c r="BA45" s="174"/>
      <c r="BB45" s="174"/>
      <c r="BC45" s="174"/>
      <c r="BD45" s="174"/>
    </row>
    <row r="46" spans="1:56" ht="15">
      <c r="A46" s="169"/>
      <c r="B46" s="169"/>
      <c r="C46" s="169"/>
      <c r="D46" s="169"/>
      <c r="E46" s="170"/>
      <c r="F46" s="171"/>
      <c r="G46" s="172"/>
      <c r="H46" s="172"/>
      <c r="I46" s="149"/>
      <c r="J46" s="149"/>
      <c r="K46" s="173"/>
      <c r="L46" s="173"/>
      <c r="M46" s="173"/>
      <c r="N46" s="173"/>
      <c r="O46" s="173"/>
      <c r="P46" s="173"/>
      <c r="Q46" s="173"/>
      <c r="R46" s="173"/>
      <c r="S46" s="173"/>
      <c r="T46" s="173"/>
      <c r="U46" s="173"/>
      <c r="V46" s="173"/>
      <c r="W46" s="173"/>
      <c r="X46" s="173"/>
      <c r="Y46" s="173"/>
      <c r="Z46" s="173"/>
      <c r="AA46" s="173"/>
      <c r="AB46" s="173"/>
      <c r="AC46" s="173"/>
      <c r="AD46" s="173"/>
      <c r="AE46" s="173"/>
      <c r="AF46" s="174"/>
      <c r="AG46" s="174"/>
      <c r="AH46" s="174"/>
      <c r="AI46" s="174"/>
      <c r="AJ46" s="174"/>
      <c r="AK46" s="174"/>
      <c r="AL46" s="174"/>
      <c r="AM46" s="174"/>
      <c r="AN46" s="174"/>
      <c r="AO46" s="174"/>
      <c r="AP46" s="174"/>
      <c r="AQ46" s="174"/>
      <c r="AR46" s="174"/>
      <c r="AS46" s="174"/>
      <c r="AT46" s="174"/>
      <c r="AU46" s="174"/>
      <c r="AV46" s="174"/>
      <c r="AW46" s="174"/>
      <c r="AX46" s="174"/>
      <c r="AY46" s="174"/>
      <c r="AZ46" s="174"/>
      <c r="BA46" s="174"/>
      <c r="BB46" s="174"/>
      <c r="BC46" s="174"/>
      <c r="BD46" s="174"/>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dimension ref="A1:CB159"/>
  <sheetViews>
    <sheetView tabSelected="1" zoomScale="85" zoomScaleNormal="85" workbookViewId="0">
      <selection activeCell="B44" sqref="B44"/>
    </sheetView>
  </sheetViews>
  <sheetFormatPr defaultRowHeight="12.75"/>
  <cols>
    <col min="1" max="1" width="22" style="20" customWidth="1"/>
    <col min="2" max="2" width="20.28515625" style="20" customWidth="1"/>
    <col min="3" max="3" width="20.5703125" style="20" customWidth="1"/>
    <col min="4" max="4" width="21.5703125" style="20" customWidth="1"/>
    <col min="5" max="5" width="17" style="20" customWidth="1"/>
    <col min="6" max="24" width="10.42578125" style="20" bestFit="1" customWidth="1"/>
    <col min="25" max="25" width="17.7109375" style="20" bestFit="1" customWidth="1"/>
    <col min="26" max="255" width="9.140625" style="20"/>
    <col min="256" max="256" width="35" style="20" customWidth="1"/>
    <col min="257" max="257" width="16" style="20" customWidth="1"/>
    <col min="258" max="258" width="29.140625" style="20" customWidth="1"/>
    <col min="259" max="259" width="12.85546875" style="20" bestFit="1" customWidth="1"/>
    <col min="260" max="260" width="9.42578125" style="20" customWidth="1"/>
    <col min="261" max="511" width="9.140625" style="20"/>
    <col min="512" max="512" width="35" style="20" customWidth="1"/>
    <col min="513" max="513" width="16" style="20" customWidth="1"/>
    <col min="514" max="514" width="29.140625" style="20" customWidth="1"/>
    <col min="515" max="515" width="12.85546875" style="20" bestFit="1" customWidth="1"/>
    <col min="516" max="516" width="9.42578125" style="20" customWidth="1"/>
    <col min="517" max="767" width="9.140625" style="20"/>
    <col min="768" max="768" width="35" style="20" customWidth="1"/>
    <col min="769" max="769" width="16" style="20" customWidth="1"/>
    <col min="770" max="770" width="29.140625" style="20" customWidth="1"/>
    <col min="771" max="771" width="12.85546875" style="20" bestFit="1" customWidth="1"/>
    <col min="772" max="772" width="9.42578125" style="20" customWidth="1"/>
    <col min="773" max="1023" width="9.140625" style="20"/>
    <col min="1024" max="1024" width="35" style="20" customWidth="1"/>
    <col min="1025" max="1025" width="16" style="20" customWidth="1"/>
    <col min="1026" max="1026" width="29.140625" style="20" customWidth="1"/>
    <col min="1027" max="1027" width="12.85546875" style="20" bestFit="1" customWidth="1"/>
    <col min="1028" max="1028" width="9.42578125" style="20" customWidth="1"/>
    <col min="1029" max="1279" width="9.140625" style="20"/>
    <col min="1280" max="1280" width="35" style="20" customWidth="1"/>
    <col min="1281" max="1281" width="16" style="20" customWidth="1"/>
    <col min="1282" max="1282" width="29.140625" style="20" customWidth="1"/>
    <col min="1283" max="1283" width="12.85546875" style="20" bestFit="1" customWidth="1"/>
    <col min="1284" max="1284" width="9.42578125" style="20" customWidth="1"/>
    <col min="1285" max="1535" width="9.140625" style="20"/>
    <col min="1536" max="1536" width="35" style="20" customWidth="1"/>
    <col min="1537" max="1537" width="16" style="20" customWidth="1"/>
    <col min="1538" max="1538" width="29.140625" style="20" customWidth="1"/>
    <col min="1539" max="1539" width="12.85546875" style="20" bestFit="1" customWidth="1"/>
    <col min="1540" max="1540" width="9.42578125" style="20" customWidth="1"/>
    <col min="1541" max="1791" width="9.140625" style="20"/>
    <col min="1792" max="1792" width="35" style="20" customWidth="1"/>
    <col min="1793" max="1793" width="16" style="20" customWidth="1"/>
    <col min="1794" max="1794" width="29.140625" style="20" customWidth="1"/>
    <col min="1795" max="1795" width="12.85546875" style="20" bestFit="1" customWidth="1"/>
    <col min="1796" max="1796" width="9.42578125" style="20" customWidth="1"/>
    <col min="1797" max="2047" width="9.140625" style="20"/>
    <col min="2048" max="2048" width="35" style="20" customWidth="1"/>
    <col min="2049" max="2049" width="16" style="20" customWidth="1"/>
    <col min="2050" max="2050" width="29.140625" style="20" customWidth="1"/>
    <col min="2051" max="2051" width="12.85546875" style="20" bestFit="1" customWidth="1"/>
    <col min="2052" max="2052" width="9.42578125" style="20" customWidth="1"/>
    <col min="2053" max="2303" width="9.140625" style="20"/>
    <col min="2304" max="2304" width="35" style="20" customWidth="1"/>
    <col min="2305" max="2305" width="16" style="20" customWidth="1"/>
    <col min="2306" max="2306" width="29.140625" style="20" customWidth="1"/>
    <col min="2307" max="2307" width="12.85546875" style="20" bestFit="1" customWidth="1"/>
    <col min="2308" max="2308" width="9.42578125" style="20" customWidth="1"/>
    <col min="2309" max="2559" width="9.140625" style="20"/>
    <col min="2560" max="2560" width="35" style="20" customWidth="1"/>
    <col min="2561" max="2561" width="16" style="20" customWidth="1"/>
    <col min="2562" max="2562" width="29.140625" style="20" customWidth="1"/>
    <col min="2563" max="2563" width="12.85546875" style="20" bestFit="1" customWidth="1"/>
    <col min="2564" max="2564" width="9.42578125" style="20" customWidth="1"/>
    <col min="2565" max="2815" width="9.140625" style="20"/>
    <col min="2816" max="2816" width="35" style="20" customWidth="1"/>
    <col min="2817" max="2817" width="16" style="20" customWidth="1"/>
    <col min="2818" max="2818" width="29.140625" style="20" customWidth="1"/>
    <col min="2819" max="2819" width="12.85546875" style="20" bestFit="1" customWidth="1"/>
    <col min="2820" max="2820" width="9.42578125" style="20" customWidth="1"/>
    <col min="2821" max="3071" width="9.140625" style="20"/>
    <col min="3072" max="3072" width="35" style="20" customWidth="1"/>
    <col min="3073" max="3073" width="16" style="20" customWidth="1"/>
    <col min="3074" max="3074" width="29.140625" style="20" customWidth="1"/>
    <col min="3075" max="3075" width="12.85546875" style="20" bestFit="1" customWidth="1"/>
    <col min="3076" max="3076" width="9.42578125" style="20" customWidth="1"/>
    <col min="3077" max="3327" width="9.140625" style="20"/>
    <col min="3328" max="3328" width="35" style="20" customWidth="1"/>
    <col min="3329" max="3329" width="16" style="20" customWidth="1"/>
    <col min="3330" max="3330" width="29.140625" style="20" customWidth="1"/>
    <col min="3331" max="3331" width="12.85546875" style="20" bestFit="1" customWidth="1"/>
    <col min="3332" max="3332" width="9.42578125" style="20" customWidth="1"/>
    <col min="3333" max="3583" width="9.140625" style="20"/>
    <col min="3584" max="3584" width="35" style="20" customWidth="1"/>
    <col min="3585" max="3585" width="16" style="20" customWidth="1"/>
    <col min="3586" max="3586" width="29.140625" style="20" customWidth="1"/>
    <col min="3587" max="3587" width="12.85546875" style="20" bestFit="1" customWidth="1"/>
    <col min="3588" max="3588" width="9.42578125" style="20" customWidth="1"/>
    <col min="3589" max="3839" width="9.140625" style="20"/>
    <col min="3840" max="3840" width="35" style="20" customWidth="1"/>
    <col min="3841" max="3841" width="16" style="20" customWidth="1"/>
    <col min="3842" max="3842" width="29.140625" style="20" customWidth="1"/>
    <col min="3843" max="3843" width="12.85546875" style="20" bestFit="1" customWidth="1"/>
    <col min="3844" max="3844" width="9.42578125" style="20" customWidth="1"/>
    <col min="3845" max="4095" width="9.140625" style="20"/>
    <col min="4096" max="4096" width="35" style="20" customWidth="1"/>
    <col min="4097" max="4097" width="16" style="20" customWidth="1"/>
    <col min="4098" max="4098" width="29.140625" style="20" customWidth="1"/>
    <col min="4099" max="4099" width="12.85546875" style="20" bestFit="1" customWidth="1"/>
    <col min="4100" max="4100" width="9.42578125" style="20" customWidth="1"/>
    <col min="4101" max="4351" width="9.140625" style="20"/>
    <col min="4352" max="4352" width="35" style="20" customWidth="1"/>
    <col min="4353" max="4353" width="16" style="20" customWidth="1"/>
    <col min="4354" max="4354" width="29.140625" style="20" customWidth="1"/>
    <col min="4355" max="4355" width="12.85546875" style="20" bestFit="1" customWidth="1"/>
    <col min="4356" max="4356" width="9.42578125" style="20" customWidth="1"/>
    <col min="4357" max="4607" width="9.140625" style="20"/>
    <col min="4608" max="4608" width="35" style="20" customWidth="1"/>
    <col min="4609" max="4609" width="16" style="20" customWidth="1"/>
    <col min="4610" max="4610" width="29.140625" style="20" customWidth="1"/>
    <col min="4611" max="4611" width="12.85546875" style="20" bestFit="1" customWidth="1"/>
    <col min="4612" max="4612" width="9.42578125" style="20" customWidth="1"/>
    <col min="4613" max="4863" width="9.140625" style="20"/>
    <col min="4864" max="4864" width="35" style="20" customWidth="1"/>
    <col min="4865" max="4865" width="16" style="20" customWidth="1"/>
    <col min="4866" max="4866" width="29.140625" style="20" customWidth="1"/>
    <col min="4867" max="4867" width="12.85546875" style="20" bestFit="1" customWidth="1"/>
    <col min="4868" max="4868" width="9.42578125" style="20" customWidth="1"/>
    <col min="4869" max="5119" width="9.140625" style="20"/>
    <col min="5120" max="5120" width="35" style="20" customWidth="1"/>
    <col min="5121" max="5121" width="16" style="20" customWidth="1"/>
    <col min="5122" max="5122" width="29.140625" style="20" customWidth="1"/>
    <col min="5123" max="5123" width="12.85546875" style="20" bestFit="1" customWidth="1"/>
    <col min="5124" max="5124" width="9.42578125" style="20" customWidth="1"/>
    <col min="5125" max="5375" width="9.140625" style="20"/>
    <col min="5376" max="5376" width="35" style="20" customWidth="1"/>
    <col min="5377" max="5377" width="16" style="20" customWidth="1"/>
    <col min="5378" max="5378" width="29.140625" style="20" customWidth="1"/>
    <col min="5379" max="5379" width="12.85546875" style="20" bestFit="1" customWidth="1"/>
    <col min="5380" max="5380" width="9.42578125" style="20" customWidth="1"/>
    <col min="5381" max="5631" width="9.140625" style="20"/>
    <col min="5632" max="5632" width="35" style="20" customWidth="1"/>
    <col min="5633" max="5633" width="16" style="20" customWidth="1"/>
    <col min="5634" max="5634" width="29.140625" style="20" customWidth="1"/>
    <col min="5635" max="5635" width="12.85546875" style="20" bestFit="1" customWidth="1"/>
    <col min="5636" max="5636" width="9.42578125" style="20" customWidth="1"/>
    <col min="5637" max="5887" width="9.140625" style="20"/>
    <col min="5888" max="5888" width="35" style="20" customWidth="1"/>
    <col min="5889" max="5889" width="16" style="20" customWidth="1"/>
    <col min="5890" max="5890" width="29.140625" style="20" customWidth="1"/>
    <col min="5891" max="5891" width="12.85546875" style="20" bestFit="1" customWidth="1"/>
    <col min="5892" max="5892" width="9.42578125" style="20" customWidth="1"/>
    <col min="5893" max="6143" width="9.140625" style="20"/>
    <col min="6144" max="6144" width="35" style="20" customWidth="1"/>
    <col min="6145" max="6145" width="16" style="20" customWidth="1"/>
    <col min="6146" max="6146" width="29.140625" style="20" customWidth="1"/>
    <col min="6147" max="6147" width="12.85546875" style="20" bestFit="1" customWidth="1"/>
    <col min="6148" max="6148" width="9.42578125" style="20" customWidth="1"/>
    <col min="6149" max="6399" width="9.140625" style="20"/>
    <col min="6400" max="6400" width="35" style="20" customWidth="1"/>
    <col min="6401" max="6401" width="16" style="20" customWidth="1"/>
    <col min="6402" max="6402" width="29.140625" style="20" customWidth="1"/>
    <col min="6403" max="6403" width="12.85546875" style="20" bestFit="1" customWidth="1"/>
    <col min="6404" max="6404" width="9.42578125" style="20" customWidth="1"/>
    <col min="6405" max="6655" width="9.140625" style="20"/>
    <col min="6656" max="6656" width="35" style="20" customWidth="1"/>
    <col min="6657" max="6657" width="16" style="20" customWidth="1"/>
    <col min="6658" max="6658" width="29.140625" style="20" customWidth="1"/>
    <col min="6659" max="6659" width="12.85546875" style="20" bestFit="1" customWidth="1"/>
    <col min="6660" max="6660" width="9.42578125" style="20" customWidth="1"/>
    <col min="6661" max="6911" width="9.140625" style="20"/>
    <col min="6912" max="6912" width="35" style="20" customWidth="1"/>
    <col min="6913" max="6913" width="16" style="20" customWidth="1"/>
    <col min="6914" max="6914" width="29.140625" style="20" customWidth="1"/>
    <col min="6915" max="6915" width="12.85546875" style="20" bestFit="1" customWidth="1"/>
    <col min="6916" max="6916" width="9.42578125" style="20" customWidth="1"/>
    <col min="6917" max="7167" width="9.140625" style="20"/>
    <col min="7168" max="7168" width="35" style="20" customWidth="1"/>
    <col min="7169" max="7169" width="16" style="20" customWidth="1"/>
    <col min="7170" max="7170" width="29.140625" style="20" customWidth="1"/>
    <col min="7171" max="7171" width="12.85546875" style="20" bestFit="1" customWidth="1"/>
    <col min="7172" max="7172" width="9.42578125" style="20" customWidth="1"/>
    <col min="7173" max="7423" width="9.140625" style="20"/>
    <col min="7424" max="7424" width="35" style="20" customWidth="1"/>
    <col min="7425" max="7425" width="16" style="20" customWidth="1"/>
    <col min="7426" max="7426" width="29.140625" style="20" customWidth="1"/>
    <col min="7427" max="7427" width="12.85546875" style="20" bestFit="1" customWidth="1"/>
    <col min="7428" max="7428" width="9.42578125" style="20" customWidth="1"/>
    <col min="7429" max="7679" width="9.140625" style="20"/>
    <col min="7680" max="7680" width="35" style="20" customWidth="1"/>
    <col min="7681" max="7681" width="16" style="20" customWidth="1"/>
    <col min="7682" max="7682" width="29.140625" style="20" customWidth="1"/>
    <col min="7683" max="7683" width="12.85546875" style="20" bestFit="1" customWidth="1"/>
    <col min="7684" max="7684" width="9.42578125" style="20" customWidth="1"/>
    <col min="7685" max="7935" width="9.140625" style="20"/>
    <col min="7936" max="7936" width="35" style="20" customWidth="1"/>
    <col min="7937" max="7937" width="16" style="20" customWidth="1"/>
    <col min="7938" max="7938" width="29.140625" style="20" customWidth="1"/>
    <col min="7939" max="7939" width="12.85546875" style="20" bestFit="1" customWidth="1"/>
    <col min="7940" max="7940" width="9.42578125" style="20" customWidth="1"/>
    <col min="7941" max="8191" width="9.140625" style="20"/>
    <col min="8192" max="8192" width="35" style="20" customWidth="1"/>
    <col min="8193" max="8193" width="16" style="20" customWidth="1"/>
    <col min="8194" max="8194" width="29.140625" style="20" customWidth="1"/>
    <col min="8195" max="8195" width="12.85546875" style="20" bestFit="1" customWidth="1"/>
    <col min="8196" max="8196" width="9.42578125" style="20" customWidth="1"/>
    <col min="8197" max="8447" width="9.140625" style="20"/>
    <col min="8448" max="8448" width="35" style="20" customWidth="1"/>
    <col min="8449" max="8449" width="16" style="20" customWidth="1"/>
    <col min="8450" max="8450" width="29.140625" style="20" customWidth="1"/>
    <col min="8451" max="8451" width="12.85546875" style="20" bestFit="1" customWidth="1"/>
    <col min="8452" max="8452" width="9.42578125" style="20" customWidth="1"/>
    <col min="8453" max="8703" width="9.140625" style="20"/>
    <col min="8704" max="8704" width="35" style="20" customWidth="1"/>
    <col min="8705" max="8705" width="16" style="20" customWidth="1"/>
    <col min="8706" max="8706" width="29.140625" style="20" customWidth="1"/>
    <col min="8707" max="8707" width="12.85546875" style="20" bestFit="1" customWidth="1"/>
    <col min="8708" max="8708" width="9.42578125" style="20" customWidth="1"/>
    <col min="8709" max="8959" width="9.140625" style="20"/>
    <col min="8960" max="8960" width="35" style="20" customWidth="1"/>
    <col min="8961" max="8961" width="16" style="20" customWidth="1"/>
    <col min="8962" max="8962" width="29.140625" style="20" customWidth="1"/>
    <col min="8963" max="8963" width="12.85546875" style="20" bestFit="1" customWidth="1"/>
    <col min="8964" max="8964" width="9.42578125" style="20" customWidth="1"/>
    <col min="8965" max="9215" width="9.140625" style="20"/>
    <col min="9216" max="9216" width="35" style="20" customWidth="1"/>
    <col min="9217" max="9217" width="16" style="20" customWidth="1"/>
    <col min="9218" max="9218" width="29.140625" style="20" customWidth="1"/>
    <col min="9219" max="9219" width="12.85546875" style="20" bestFit="1" customWidth="1"/>
    <col min="9220" max="9220" width="9.42578125" style="20" customWidth="1"/>
    <col min="9221" max="9471" width="9.140625" style="20"/>
    <col min="9472" max="9472" width="35" style="20" customWidth="1"/>
    <col min="9473" max="9473" width="16" style="20" customWidth="1"/>
    <col min="9474" max="9474" width="29.140625" style="20" customWidth="1"/>
    <col min="9475" max="9475" width="12.85546875" style="20" bestFit="1" customWidth="1"/>
    <col min="9476" max="9476" width="9.42578125" style="20" customWidth="1"/>
    <col min="9477" max="9727" width="9.140625" style="20"/>
    <col min="9728" max="9728" width="35" style="20" customWidth="1"/>
    <col min="9729" max="9729" width="16" style="20" customWidth="1"/>
    <col min="9730" max="9730" width="29.140625" style="20" customWidth="1"/>
    <col min="9731" max="9731" width="12.85546875" style="20" bestFit="1" customWidth="1"/>
    <col min="9732" max="9732" width="9.42578125" style="20" customWidth="1"/>
    <col min="9733" max="9983" width="9.140625" style="20"/>
    <col min="9984" max="9984" width="35" style="20" customWidth="1"/>
    <col min="9985" max="9985" width="16" style="20" customWidth="1"/>
    <col min="9986" max="9986" width="29.140625" style="20" customWidth="1"/>
    <col min="9987" max="9987" width="12.85546875" style="20" bestFit="1" customWidth="1"/>
    <col min="9988" max="9988" width="9.42578125" style="20" customWidth="1"/>
    <col min="9989" max="10239" width="9.140625" style="20"/>
    <col min="10240" max="10240" width="35" style="20" customWidth="1"/>
    <col min="10241" max="10241" width="16" style="20" customWidth="1"/>
    <col min="10242" max="10242" width="29.140625" style="20" customWidth="1"/>
    <col min="10243" max="10243" width="12.85546875" style="20" bestFit="1" customWidth="1"/>
    <col min="10244" max="10244" width="9.42578125" style="20" customWidth="1"/>
    <col min="10245" max="10495" width="9.140625" style="20"/>
    <col min="10496" max="10496" width="35" style="20" customWidth="1"/>
    <col min="10497" max="10497" width="16" style="20" customWidth="1"/>
    <col min="10498" max="10498" width="29.140625" style="20" customWidth="1"/>
    <col min="10499" max="10499" width="12.85546875" style="20" bestFit="1" customWidth="1"/>
    <col min="10500" max="10500" width="9.42578125" style="20" customWidth="1"/>
    <col min="10501" max="10751" width="9.140625" style="20"/>
    <col min="10752" max="10752" width="35" style="20" customWidth="1"/>
    <col min="10753" max="10753" width="16" style="20" customWidth="1"/>
    <col min="10754" max="10754" width="29.140625" style="20" customWidth="1"/>
    <col min="10755" max="10755" width="12.85546875" style="20" bestFit="1" customWidth="1"/>
    <col min="10756" max="10756" width="9.42578125" style="20" customWidth="1"/>
    <col min="10757" max="11007" width="9.140625" style="20"/>
    <col min="11008" max="11008" width="35" style="20" customWidth="1"/>
    <col min="11009" max="11009" width="16" style="20" customWidth="1"/>
    <col min="11010" max="11010" width="29.140625" style="20" customWidth="1"/>
    <col min="11011" max="11011" width="12.85546875" style="20" bestFit="1" customWidth="1"/>
    <col min="11012" max="11012" width="9.42578125" style="20" customWidth="1"/>
    <col min="11013" max="11263" width="9.140625" style="20"/>
    <col min="11264" max="11264" width="35" style="20" customWidth="1"/>
    <col min="11265" max="11265" width="16" style="20" customWidth="1"/>
    <col min="11266" max="11266" width="29.140625" style="20" customWidth="1"/>
    <col min="11267" max="11267" width="12.85546875" style="20" bestFit="1" customWidth="1"/>
    <col min="11268" max="11268" width="9.42578125" style="20" customWidth="1"/>
    <col min="11269" max="11519" width="9.140625" style="20"/>
    <col min="11520" max="11520" width="35" style="20" customWidth="1"/>
    <col min="11521" max="11521" width="16" style="20" customWidth="1"/>
    <col min="11522" max="11522" width="29.140625" style="20" customWidth="1"/>
    <col min="11523" max="11523" width="12.85546875" style="20" bestFit="1" customWidth="1"/>
    <col min="11524" max="11524" width="9.42578125" style="20" customWidth="1"/>
    <col min="11525" max="11775" width="9.140625" style="20"/>
    <col min="11776" max="11776" width="35" style="20" customWidth="1"/>
    <col min="11777" max="11777" width="16" style="20" customWidth="1"/>
    <col min="11778" max="11778" width="29.140625" style="20" customWidth="1"/>
    <col min="11779" max="11779" width="12.85546875" style="20" bestFit="1" customWidth="1"/>
    <col min="11780" max="11780" width="9.42578125" style="20" customWidth="1"/>
    <col min="11781" max="12031" width="9.140625" style="20"/>
    <col min="12032" max="12032" width="35" style="20" customWidth="1"/>
    <col min="12033" max="12033" width="16" style="20" customWidth="1"/>
    <col min="12034" max="12034" width="29.140625" style="20" customWidth="1"/>
    <col min="12035" max="12035" width="12.85546875" style="20" bestFit="1" customWidth="1"/>
    <col min="12036" max="12036" width="9.42578125" style="20" customWidth="1"/>
    <col min="12037" max="12287" width="9.140625" style="20"/>
    <col min="12288" max="12288" width="35" style="20" customWidth="1"/>
    <col min="12289" max="12289" width="16" style="20" customWidth="1"/>
    <col min="12290" max="12290" width="29.140625" style="20" customWidth="1"/>
    <col min="12291" max="12291" width="12.85546875" style="20" bestFit="1" customWidth="1"/>
    <col min="12292" max="12292" width="9.42578125" style="20" customWidth="1"/>
    <col min="12293" max="12543" width="9.140625" style="20"/>
    <col min="12544" max="12544" width="35" style="20" customWidth="1"/>
    <col min="12545" max="12545" width="16" style="20" customWidth="1"/>
    <col min="12546" max="12546" width="29.140625" style="20" customWidth="1"/>
    <col min="12547" max="12547" width="12.85546875" style="20" bestFit="1" customWidth="1"/>
    <col min="12548" max="12548" width="9.42578125" style="20" customWidth="1"/>
    <col min="12549" max="12799" width="9.140625" style="20"/>
    <col min="12800" max="12800" width="35" style="20" customWidth="1"/>
    <col min="12801" max="12801" width="16" style="20" customWidth="1"/>
    <col min="12802" max="12802" width="29.140625" style="20" customWidth="1"/>
    <col min="12803" max="12803" width="12.85546875" style="20" bestFit="1" customWidth="1"/>
    <col min="12804" max="12804" width="9.42578125" style="20" customWidth="1"/>
    <col min="12805" max="13055" width="9.140625" style="20"/>
    <col min="13056" max="13056" width="35" style="20" customWidth="1"/>
    <col min="13057" max="13057" width="16" style="20" customWidth="1"/>
    <col min="13058" max="13058" width="29.140625" style="20" customWidth="1"/>
    <col min="13059" max="13059" width="12.85546875" style="20" bestFit="1" customWidth="1"/>
    <col min="13060" max="13060" width="9.42578125" style="20" customWidth="1"/>
    <col min="13061" max="13311" width="9.140625" style="20"/>
    <col min="13312" max="13312" width="35" style="20" customWidth="1"/>
    <col min="13313" max="13313" width="16" style="20" customWidth="1"/>
    <col min="13314" max="13314" width="29.140625" style="20" customWidth="1"/>
    <col min="13315" max="13315" width="12.85546875" style="20" bestFit="1" customWidth="1"/>
    <col min="13316" max="13316" width="9.42578125" style="20" customWidth="1"/>
    <col min="13317" max="13567" width="9.140625" style="20"/>
    <col min="13568" max="13568" width="35" style="20" customWidth="1"/>
    <col min="13569" max="13569" width="16" style="20" customWidth="1"/>
    <col min="13570" max="13570" width="29.140625" style="20" customWidth="1"/>
    <col min="13571" max="13571" width="12.85546875" style="20" bestFit="1" customWidth="1"/>
    <col min="13572" max="13572" width="9.42578125" style="20" customWidth="1"/>
    <col min="13573" max="13823" width="9.140625" style="20"/>
    <col min="13824" max="13824" width="35" style="20" customWidth="1"/>
    <col min="13825" max="13825" width="16" style="20" customWidth="1"/>
    <col min="13826" max="13826" width="29.140625" style="20" customWidth="1"/>
    <col min="13827" max="13827" width="12.85546875" style="20" bestFit="1" customWidth="1"/>
    <col min="13828" max="13828" width="9.42578125" style="20" customWidth="1"/>
    <col min="13829" max="14079" width="9.140625" style="20"/>
    <col min="14080" max="14080" width="35" style="20" customWidth="1"/>
    <col min="14081" max="14081" width="16" style="20" customWidth="1"/>
    <col min="14082" max="14082" width="29.140625" style="20" customWidth="1"/>
    <col min="14083" max="14083" width="12.85546875" style="20" bestFit="1" customWidth="1"/>
    <col min="14084" max="14084" width="9.42578125" style="20" customWidth="1"/>
    <col min="14085" max="14335" width="9.140625" style="20"/>
    <col min="14336" max="14336" width="35" style="20" customWidth="1"/>
    <col min="14337" max="14337" width="16" style="20" customWidth="1"/>
    <col min="14338" max="14338" width="29.140625" style="20" customWidth="1"/>
    <col min="14339" max="14339" width="12.85546875" style="20" bestFit="1" customWidth="1"/>
    <col min="14340" max="14340" width="9.42578125" style="20" customWidth="1"/>
    <col min="14341" max="14591" width="9.140625" style="20"/>
    <col min="14592" max="14592" width="35" style="20" customWidth="1"/>
    <col min="14593" max="14593" width="16" style="20" customWidth="1"/>
    <col min="14594" max="14594" width="29.140625" style="20" customWidth="1"/>
    <col min="14595" max="14595" width="12.85546875" style="20" bestFit="1" customWidth="1"/>
    <col min="14596" max="14596" width="9.42578125" style="20" customWidth="1"/>
    <col min="14597" max="14847" width="9.140625" style="20"/>
    <col min="14848" max="14848" width="35" style="20" customWidth="1"/>
    <col min="14849" max="14849" width="16" style="20" customWidth="1"/>
    <col min="14850" max="14850" width="29.140625" style="20" customWidth="1"/>
    <col min="14851" max="14851" width="12.85546875" style="20" bestFit="1" customWidth="1"/>
    <col min="14852" max="14852" width="9.42578125" style="20" customWidth="1"/>
    <col min="14853" max="15103" width="9.140625" style="20"/>
    <col min="15104" max="15104" width="35" style="20" customWidth="1"/>
    <col min="15105" max="15105" width="16" style="20" customWidth="1"/>
    <col min="15106" max="15106" width="29.140625" style="20" customWidth="1"/>
    <col min="15107" max="15107" width="12.85546875" style="20" bestFit="1" customWidth="1"/>
    <col min="15108" max="15108" width="9.42578125" style="20" customWidth="1"/>
    <col min="15109" max="15359" width="9.140625" style="20"/>
    <col min="15360" max="15360" width="35" style="20" customWidth="1"/>
    <col min="15361" max="15361" width="16" style="20" customWidth="1"/>
    <col min="15362" max="15362" width="29.140625" style="20" customWidth="1"/>
    <col min="15363" max="15363" width="12.85546875" style="20" bestFit="1" customWidth="1"/>
    <col min="15364" max="15364" width="9.42578125" style="20" customWidth="1"/>
    <col min="15365" max="15615" width="9.140625" style="20"/>
    <col min="15616" max="15616" width="35" style="20" customWidth="1"/>
    <col min="15617" max="15617" width="16" style="20" customWidth="1"/>
    <col min="15618" max="15618" width="29.140625" style="20" customWidth="1"/>
    <col min="15619" max="15619" width="12.85546875" style="20" bestFit="1" customWidth="1"/>
    <col min="15620" max="15620" width="9.42578125" style="20" customWidth="1"/>
    <col min="15621" max="15871" width="9.140625" style="20"/>
    <col min="15872" max="15872" width="35" style="20" customWidth="1"/>
    <col min="15873" max="15873" width="16" style="20" customWidth="1"/>
    <col min="15874" max="15874" width="29.140625" style="20" customWidth="1"/>
    <col min="15875" max="15875" width="12.85546875" style="20" bestFit="1" customWidth="1"/>
    <col min="15876" max="15876" width="9.42578125" style="20" customWidth="1"/>
    <col min="15877" max="16127" width="9.140625" style="20"/>
    <col min="16128" max="16128" width="35" style="20" customWidth="1"/>
    <col min="16129" max="16129" width="16" style="20" customWidth="1"/>
    <col min="16130" max="16130" width="29.140625" style="20" customWidth="1"/>
    <col min="16131" max="16131" width="12.85546875" style="20" bestFit="1" customWidth="1"/>
    <col min="16132" max="16132" width="9.42578125" style="20" customWidth="1"/>
    <col min="16133" max="16384" width="9.140625" style="20"/>
  </cols>
  <sheetData>
    <row r="1" spans="1:25" ht="12.75" customHeight="1">
      <c r="A1" s="102" t="s">
        <v>41</v>
      </c>
      <c r="B1" s="211"/>
      <c r="C1" s="212"/>
      <c r="D1" s="212"/>
      <c r="E1" s="212"/>
      <c r="F1" s="212"/>
      <c r="G1" s="212"/>
      <c r="H1" s="212"/>
      <c r="I1" s="212"/>
      <c r="J1" s="212"/>
      <c r="K1" s="212"/>
      <c r="L1" s="212"/>
      <c r="M1" s="212"/>
      <c r="N1" s="212"/>
      <c r="O1" s="212"/>
      <c r="P1" s="212"/>
      <c r="Q1" s="212"/>
      <c r="R1" s="212"/>
      <c r="S1" s="213"/>
      <c r="T1" s="42"/>
      <c r="U1" s="42"/>
      <c r="V1" s="42"/>
      <c r="W1" s="42"/>
    </row>
    <row r="2" spans="1:25" ht="12.75" customHeight="1">
      <c r="A2" s="103"/>
      <c r="B2" s="214"/>
      <c r="C2" s="215"/>
      <c r="D2" s="215"/>
      <c r="E2" s="215"/>
      <c r="F2" s="215"/>
      <c r="G2" s="215"/>
      <c r="H2" s="215"/>
      <c r="I2" s="215"/>
      <c r="J2" s="215"/>
      <c r="K2" s="215"/>
      <c r="L2" s="215"/>
      <c r="M2" s="215"/>
      <c r="N2" s="215"/>
      <c r="O2" s="215"/>
      <c r="P2" s="215"/>
      <c r="Q2" s="215"/>
      <c r="R2" s="215"/>
      <c r="S2" s="216"/>
      <c r="T2" s="43"/>
      <c r="U2" s="43"/>
      <c r="V2" s="43"/>
      <c r="W2" s="43"/>
    </row>
    <row r="3" spans="1:25">
      <c r="A3" s="103"/>
      <c r="B3" s="214"/>
      <c r="C3" s="215"/>
      <c r="D3" s="215"/>
      <c r="E3" s="215"/>
      <c r="F3" s="215"/>
      <c r="G3" s="215"/>
      <c r="H3" s="215"/>
      <c r="I3" s="215"/>
      <c r="J3" s="215"/>
      <c r="K3" s="215"/>
      <c r="L3" s="215"/>
      <c r="M3" s="215"/>
      <c r="N3" s="215"/>
      <c r="O3" s="215"/>
      <c r="P3" s="215"/>
      <c r="Q3" s="215"/>
      <c r="R3" s="215"/>
      <c r="S3" s="216"/>
      <c r="T3" s="43"/>
      <c r="U3" s="43"/>
      <c r="V3" s="43"/>
      <c r="W3" s="43"/>
    </row>
    <row r="4" spans="1:25">
      <c r="A4" s="103"/>
      <c r="B4" s="214"/>
      <c r="C4" s="215"/>
      <c r="D4" s="215"/>
      <c r="E4" s="215"/>
      <c r="F4" s="215"/>
      <c r="G4" s="215"/>
      <c r="H4" s="215"/>
      <c r="I4" s="215"/>
      <c r="J4" s="215"/>
      <c r="K4" s="215"/>
      <c r="L4" s="215"/>
      <c r="M4" s="215"/>
      <c r="N4" s="215"/>
      <c r="O4" s="215"/>
      <c r="P4" s="215"/>
      <c r="Q4" s="215"/>
      <c r="R4" s="215"/>
      <c r="S4" s="216"/>
      <c r="T4" s="43"/>
      <c r="U4" s="43"/>
      <c r="V4" s="43"/>
      <c r="W4" s="43"/>
    </row>
    <row r="5" spans="1:25">
      <c r="A5" s="104"/>
      <c r="B5" s="214"/>
      <c r="C5" s="215"/>
      <c r="D5" s="217"/>
      <c r="E5" s="217"/>
      <c r="F5" s="217"/>
      <c r="G5" s="217"/>
      <c r="H5" s="217"/>
      <c r="I5" s="217"/>
      <c r="J5" s="217"/>
      <c r="K5" s="217"/>
      <c r="L5" s="217"/>
      <c r="M5" s="217"/>
      <c r="N5" s="217"/>
      <c r="O5" s="217"/>
      <c r="P5" s="217"/>
      <c r="Q5" s="217"/>
      <c r="R5" s="217"/>
      <c r="S5" s="218"/>
      <c r="T5" s="43"/>
      <c r="U5" s="43"/>
      <c r="V5" s="43"/>
      <c r="W5" s="43"/>
    </row>
    <row r="6" spans="1:25">
      <c r="A6" s="109"/>
      <c r="B6" s="108"/>
      <c r="C6" s="108"/>
      <c r="D6" s="107"/>
      <c r="E6" s="105"/>
      <c r="F6" s="105"/>
      <c r="G6" s="105"/>
      <c r="H6" s="105"/>
      <c r="I6" s="105"/>
      <c r="J6" s="105"/>
      <c r="K6" s="105"/>
      <c r="L6" s="105"/>
      <c r="M6" s="105"/>
      <c r="N6" s="105"/>
      <c r="O6" s="105"/>
      <c r="P6" s="105"/>
      <c r="Q6" s="105"/>
      <c r="R6" s="105"/>
      <c r="S6" s="106"/>
      <c r="T6" s="43"/>
      <c r="U6" s="43"/>
      <c r="V6" s="43"/>
      <c r="W6" s="43"/>
    </row>
    <row r="7" spans="1:25">
      <c r="A7" s="175"/>
      <c r="B7" s="181" t="s">
        <v>322</v>
      </c>
      <c r="C7" s="182" t="s">
        <v>414</v>
      </c>
      <c r="D7" s="183" t="s">
        <v>424</v>
      </c>
    </row>
    <row r="8" spans="1:25">
      <c r="A8" s="176" t="s">
        <v>422</v>
      </c>
      <c r="B8" s="184" t="s">
        <v>42</v>
      </c>
      <c r="C8" s="185" t="s">
        <v>461</v>
      </c>
      <c r="D8" s="186" t="str">
        <f>[2]!switch_ForecastState</f>
        <v>Region</v>
      </c>
      <c r="E8" s="110"/>
      <c r="F8" s="97"/>
    </row>
    <row r="9" spans="1:25">
      <c r="A9" s="176" t="str">
        <f>INDEX([1]ACHIEV!$A$19:$B$100,MATCH(C8,[1]ACHIEV!$B$19:$B$100,0),1)</f>
        <v>HVAC</v>
      </c>
      <c r="B9" s="187" t="s">
        <v>43</v>
      </c>
      <c r="C9" s="185">
        <f>[1]FILES!$H$4</f>
        <v>2035</v>
      </c>
      <c r="D9" s="186" t="str">
        <f>[2]!switch_ForecastScenario</f>
        <v>Base</v>
      </c>
      <c r="E9" s="111"/>
    </row>
    <row r="10" spans="1:25">
      <c r="A10" s="177"/>
      <c r="B10" s="188" t="s">
        <v>323</v>
      </c>
      <c r="C10" s="189">
        <f ca="1">MIN(SUM(E80:X80),Y80)</f>
        <v>10.524598068088659</v>
      </c>
      <c r="D10" s="191"/>
      <c r="E10" s="20">
        <v>1</v>
      </c>
      <c r="F10" s="20">
        <f>E10+1</f>
        <v>2</v>
      </c>
      <c r="G10" s="20">
        <f t="shared" ref="G10:V11" si="0">F10+1</f>
        <v>3</v>
      </c>
      <c r="H10" s="20">
        <f t="shared" si="0"/>
        <v>4</v>
      </c>
      <c r="I10" s="20">
        <f t="shared" si="0"/>
        <v>5</v>
      </c>
      <c r="J10" s="20">
        <f t="shared" si="0"/>
        <v>6</v>
      </c>
      <c r="K10" s="20">
        <f t="shared" si="0"/>
        <v>7</v>
      </c>
      <c r="L10" s="20">
        <f t="shared" si="0"/>
        <v>8</v>
      </c>
      <c r="M10" s="20">
        <f t="shared" si="0"/>
        <v>9</v>
      </c>
      <c r="N10" s="20">
        <f t="shared" si="0"/>
        <v>10</v>
      </c>
      <c r="O10" s="20">
        <f t="shared" si="0"/>
        <v>11</v>
      </c>
      <c r="P10" s="20">
        <f t="shared" si="0"/>
        <v>12</v>
      </c>
      <c r="Q10" s="20">
        <f t="shared" si="0"/>
        <v>13</v>
      </c>
      <c r="R10" s="20">
        <f t="shared" si="0"/>
        <v>14</v>
      </c>
      <c r="S10" s="20">
        <f t="shared" si="0"/>
        <v>15</v>
      </c>
      <c r="T10" s="20">
        <f t="shared" si="0"/>
        <v>16</v>
      </c>
      <c r="U10" s="20">
        <f t="shared" si="0"/>
        <v>17</v>
      </c>
      <c r="V10" s="20">
        <f t="shared" si="0"/>
        <v>18</v>
      </c>
      <c r="W10" s="20">
        <f>V10+1</f>
        <v>19</v>
      </c>
      <c r="X10" s="20">
        <f>W10+1</f>
        <v>20</v>
      </c>
    </row>
    <row r="11" spans="1:25">
      <c r="A11" s="47" t="s">
        <v>44</v>
      </c>
      <c r="B11" s="47"/>
      <c r="C11" s="47"/>
      <c r="D11" s="47"/>
      <c r="E11" s="47">
        <f>C9-20+1</f>
        <v>2016</v>
      </c>
      <c r="F11" s="47">
        <f>E11+1</f>
        <v>2017</v>
      </c>
      <c r="G11" s="47">
        <f t="shared" si="0"/>
        <v>2018</v>
      </c>
      <c r="H11" s="47">
        <f t="shared" si="0"/>
        <v>2019</v>
      </c>
      <c r="I11" s="47">
        <f t="shared" si="0"/>
        <v>2020</v>
      </c>
      <c r="J11" s="47">
        <f t="shared" si="0"/>
        <v>2021</v>
      </c>
      <c r="K11" s="47">
        <f t="shared" si="0"/>
        <v>2022</v>
      </c>
      <c r="L11" s="47">
        <f t="shared" si="0"/>
        <v>2023</v>
      </c>
      <c r="M11" s="47">
        <f t="shared" si="0"/>
        <v>2024</v>
      </c>
      <c r="N11" s="47">
        <f t="shared" si="0"/>
        <v>2025</v>
      </c>
      <c r="O11" s="47">
        <f t="shared" si="0"/>
        <v>2026</v>
      </c>
      <c r="P11" s="47">
        <f t="shared" si="0"/>
        <v>2027</v>
      </c>
      <c r="Q11" s="47">
        <f t="shared" si="0"/>
        <v>2028</v>
      </c>
      <c r="R11" s="47">
        <f t="shared" si="0"/>
        <v>2029</v>
      </c>
      <c r="S11" s="47">
        <f t="shared" si="0"/>
        <v>2030</v>
      </c>
      <c r="T11" s="47">
        <f t="shared" si="0"/>
        <v>2031</v>
      </c>
      <c r="U11" s="47">
        <f t="shared" si="0"/>
        <v>2032</v>
      </c>
      <c r="V11" s="47">
        <f t="shared" si="0"/>
        <v>2033</v>
      </c>
      <c r="W11" s="47">
        <f>V11+1</f>
        <v>2034</v>
      </c>
      <c r="X11" s="47">
        <f>W11+1</f>
        <v>2035</v>
      </c>
    </row>
    <row r="12" spans="1:25">
      <c r="A12" s="47"/>
      <c r="B12" s="47"/>
      <c r="C12" s="47"/>
      <c r="D12" s="47"/>
      <c r="E12" s="47" t="str">
        <f>CONCATENATE("FLOOR_",E11)</f>
        <v>FLOOR_2016</v>
      </c>
      <c r="F12" s="47" t="str">
        <f t="shared" ref="F12:X12" si="1">CONCATENATE("FLOOR_",F11)</f>
        <v>FLOOR_2017</v>
      </c>
      <c r="G12" s="47" t="str">
        <f t="shared" si="1"/>
        <v>FLOOR_2018</v>
      </c>
      <c r="H12" s="47" t="str">
        <f t="shared" si="1"/>
        <v>FLOOR_2019</v>
      </c>
      <c r="I12" s="47" t="str">
        <f t="shared" si="1"/>
        <v>FLOOR_2020</v>
      </c>
      <c r="J12" s="47" t="str">
        <f t="shared" si="1"/>
        <v>FLOOR_2021</v>
      </c>
      <c r="K12" s="47" t="str">
        <f t="shared" si="1"/>
        <v>FLOOR_2022</v>
      </c>
      <c r="L12" s="47" t="str">
        <f t="shared" si="1"/>
        <v>FLOOR_2023</v>
      </c>
      <c r="M12" s="47" t="str">
        <f t="shared" si="1"/>
        <v>FLOOR_2024</v>
      </c>
      <c r="N12" s="47" t="str">
        <f t="shared" si="1"/>
        <v>FLOOR_2025</v>
      </c>
      <c r="O12" s="47" t="str">
        <f t="shared" si="1"/>
        <v>FLOOR_2026</v>
      </c>
      <c r="P12" s="47" t="str">
        <f t="shared" si="1"/>
        <v>FLOOR_2027</v>
      </c>
      <c r="Q12" s="47" t="str">
        <f t="shared" si="1"/>
        <v>FLOOR_2028</v>
      </c>
      <c r="R12" s="47" t="str">
        <f t="shared" si="1"/>
        <v>FLOOR_2029</v>
      </c>
      <c r="S12" s="47" t="str">
        <f t="shared" si="1"/>
        <v>FLOOR_2030</v>
      </c>
      <c r="T12" s="47" t="str">
        <f t="shared" si="1"/>
        <v>FLOOR_2031</v>
      </c>
      <c r="U12" s="47" t="str">
        <f t="shared" si="1"/>
        <v>FLOOR_2032</v>
      </c>
      <c r="V12" s="47" t="str">
        <f t="shared" si="1"/>
        <v>FLOOR_2033</v>
      </c>
      <c r="W12" s="47" t="str">
        <f t="shared" si="1"/>
        <v>FLOOR_2034</v>
      </c>
      <c r="X12" s="47" t="str">
        <f t="shared" si="1"/>
        <v>FLOOR_2035</v>
      </c>
    </row>
    <row r="13" spans="1:25">
      <c r="C13" s="20" t="s">
        <v>369</v>
      </c>
      <c r="E13" s="110">
        <f>INDEX([2]!tbl_Forecast,MATCH($D$8&amp;$C13&amp;$D$7,[2]!rng_ForecastRowLookup,0),MATCH(E$11,[2]!rng_ForecastColumnLookup,0))</f>
        <v>380.08828477966154</v>
      </c>
      <c r="F13" s="110">
        <f>INDEX([2]!tbl_Forecast,MATCH($D$8&amp;$C13&amp;$D$7,[2]!rng_ForecastRowLookup,0),MATCH(F$11,[2]!rng_ForecastColumnLookup,0))</f>
        <v>378.94801992532251</v>
      </c>
      <c r="G13" s="110">
        <f>INDEX([2]!tbl_Forecast,MATCH($D$8&amp;$C13&amp;$D$7,[2]!rng_ForecastRowLookup,0),MATCH(G$11,[2]!rng_ForecastColumnLookup,0))</f>
        <v>377.81117586554655</v>
      </c>
      <c r="H13" s="110">
        <f>INDEX([2]!tbl_Forecast,MATCH($D$8&amp;$C13&amp;$D$7,[2]!rng_ForecastRowLookup,0),MATCH(H$11,[2]!rng_ForecastColumnLookup,0))</f>
        <v>376.67774233794995</v>
      </c>
      <c r="I13" s="110">
        <f>INDEX([2]!tbl_Forecast,MATCH($D$8&amp;$C13&amp;$D$7,[2]!rng_ForecastRowLookup,0),MATCH(I$11,[2]!rng_ForecastColumnLookup,0))</f>
        <v>375.54770911093607</v>
      </c>
      <c r="J13" s="110">
        <f>INDEX([2]!tbl_Forecast,MATCH($D$8&amp;$C13&amp;$D$7,[2]!rng_ForecastRowLookup,0),MATCH(J$11,[2]!rng_ForecastColumnLookup,0))</f>
        <v>374.42106598360328</v>
      </c>
      <c r="K13" s="110">
        <f>INDEX([2]!tbl_Forecast,MATCH($D$8&amp;$C13&amp;$D$7,[2]!rng_ForecastRowLookup,0),MATCH(K$11,[2]!rng_ForecastColumnLookup,0))</f>
        <v>373.29780278565244</v>
      </c>
      <c r="L13" s="110">
        <f>INDEX([2]!tbl_Forecast,MATCH($D$8&amp;$C13&amp;$D$7,[2]!rng_ForecastRowLookup,0),MATCH(L$11,[2]!rng_ForecastColumnLookup,0))</f>
        <v>372.17790937729552</v>
      </c>
      <c r="M13" s="110">
        <f>INDEX([2]!tbl_Forecast,MATCH($D$8&amp;$C13&amp;$D$7,[2]!rng_ForecastRowLookup,0),MATCH(M$11,[2]!rng_ForecastColumnLookup,0))</f>
        <v>371.06137564916361</v>
      </c>
      <c r="N13" s="110">
        <f>INDEX([2]!tbl_Forecast,MATCH($D$8&amp;$C13&amp;$D$7,[2]!rng_ForecastRowLookup,0),MATCH(N$11,[2]!rng_ForecastColumnLookup,0))</f>
        <v>369.94819152221612</v>
      </c>
      <c r="O13" s="110">
        <f>INDEX([2]!tbl_Forecast,MATCH($D$8&amp;$C13&amp;$D$7,[2]!rng_ForecastRowLookup,0),MATCH(O$11,[2]!rng_ForecastColumnLookup,0))</f>
        <v>368.83834694764948</v>
      </c>
      <c r="P13" s="110">
        <f>INDEX([2]!tbl_Forecast,MATCH($D$8&amp;$C13&amp;$D$7,[2]!rng_ForecastRowLookup,0),MATCH(P$11,[2]!rng_ForecastColumnLookup,0))</f>
        <v>367.73183190680658</v>
      </c>
      <c r="Q13" s="110">
        <f>INDEX([2]!tbl_Forecast,MATCH($D$8&amp;$C13&amp;$D$7,[2]!rng_ForecastRowLookup,0),MATCH(Q$11,[2]!rng_ForecastColumnLookup,0))</f>
        <v>366.62863641108612</v>
      </c>
      <c r="R13" s="110">
        <f>INDEX([2]!tbl_Forecast,MATCH($D$8&amp;$C13&amp;$D$7,[2]!rng_ForecastRowLookup,0),MATCH(R$11,[2]!rng_ForecastColumnLookup,0))</f>
        <v>365.52875050185287</v>
      </c>
      <c r="S13" s="110">
        <f>INDEX([2]!tbl_Forecast,MATCH($D$8&amp;$C13&amp;$D$7,[2]!rng_ForecastRowLookup,0),MATCH(S$11,[2]!rng_ForecastColumnLookup,0))</f>
        <v>364.43216425034728</v>
      </c>
      <c r="T13" s="110">
        <f>INDEX([2]!tbl_Forecast,MATCH($D$8&amp;$C13&amp;$D$7,[2]!rng_ForecastRowLookup,0),MATCH(T$11,[2]!rng_ForecastColumnLookup,0))</f>
        <v>363.33886775759629</v>
      </c>
      <c r="U13" s="110">
        <f>INDEX([2]!tbl_Forecast,MATCH($D$8&amp;$C13&amp;$D$7,[2]!rng_ForecastRowLookup,0),MATCH(U$11,[2]!rng_ForecastColumnLookup,0))</f>
        <v>362.24885115432346</v>
      </c>
      <c r="V13" s="110">
        <f>INDEX([2]!tbl_Forecast,MATCH($D$8&amp;$C13&amp;$D$7,[2]!rng_ForecastRowLookup,0),MATCH(V$11,[2]!rng_ForecastColumnLookup,0))</f>
        <v>361.16210460086046</v>
      </c>
      <c r="W13" s="110">
        <f>INDEX([2]!tbl_Forecast,MATCH($D$8&amp;$C13&amp;$D$7,[2]!rng_ForecastRowLookup,0),MATCH(W$11,[2]!rng_ForecastColumnLookup,0))</f>
        <v>360.07861828705791</v>
      </c>
      <c r="X13" s="110">
        <f>INDEX([2]!tbl_Forecast,MATCH($D$8&amp;$C13&amp;$D$7,[2]!rng_ForecastRowLookup,0),MATCH(X$11,[2]!rng_ForecastColumnLookup,0))</f>
        <v>358.99838243219671</v>
      </c>
      <c r="Y13" s="45"/>
    </row>
    <row r="14" spans="1:25">
      <c r="C14" s="20" t="s">
        <v>371</v>
      </c>
      <c r="E14" s="110">
        <f>INDEX([2]!tbl_Forecast,MATCH($D$8&amp;$C14&amp;$D$7,[2]!rng_ForecastRowLookup,0),MATCH(E$11,[2]!rng_ForecastColumnLookup,0))</f>
        <v>190.73687138333023</v>
      </c>
      <c r="F14" s="110">
        <f>INDEX([2]!tbl_Forecast,MATCH($D$8&amp;$C14&amp;$D$7,[2]!rng_ForecastRowLookup,0),MATCH(F$11,[2]!rng_ForecastColumnLookup,0))</f>
        <v>190.16466076918024</v>
      </c>
      <c r="G14" s="110">
        <f>INDEX([2]!tbl_Forecast,MATCH($D$8&amp;$C14&amp;$D$7,[2]!rng_ForecastRowLookup,0),MATCH(G$11,[2]!rng_ForecastColumnLookup,0))</f>
        <v>189.59416678687271</v>
      </c>
      <c r="H14" s="110">
        <f>INDEX([2]!tbl_Forecast,MATCH($D$8&amp;$C14&amp;$D$7,[2]!rng_ForecastRowLookup,0),MATCH(H$11,[2]!rng_ForecastColumnLookup,0))</f>
        <v>189.02538428651209</v>
      </c>
      <c r="I14" s="110">
        <f>INDEX([2]!tbl_Forecast,MATCH($D$8&amp;$C14&amp;$D$7,[2]!rng_ForecastRowLookup,0),MATCH(I$11,[2]!rng_ForecastColumnLookup,0))</f>
        <v>188.45830813365254</v>
      </c>
      <c r="J14" s="110">
        <f>INDEX([2]!tbl_Forecast,MATCH($D$8&amp;$C14&amp;$D$7,[2]!rng_ForecastRowLookup,0),MATCH(J$11,[2]!rng_ForecastColumnLookup,0))</f>
        <v>187.89293320925157</v>
      </c>
      <c r="K14" s="110">
        <f>INDEX([2]!tbl_Forecast,MATCH($D$8&amp;$C14&amp;$D$7,[2]!rng_ForecastRowLookup,0),MATCH(K$11,[2]!rng_ForecastColumnLookup,0))</f>
        <v>187.32925440962381</v>
      </c>
      <c r="L14" s="110">
        <f>INDEX([2]!tbl_Forecast,MATCH($D$8&amp;$C14&amp;$D$7,[2]!rng_ForecastRowLookup,0),MATCH(L$11,[2]!rng_ForecastColumnLookup,0))</f>
        <v>186.76726664639497</v>
      </c>
      <c r="M14" s="110">
        <f>INDEX([2]!tbl_Forecast,MATCH($D$8&amp;$C14&amp;$D$7,[2]!rng_ForecastRowLookup,0),MATCH(M$11,[2]!rng_ForecastColumnLookup,0))</f>
        <v>186.20696484645578</v>
      </c>
      <c r="N14" s="110">
        <f>INDEX([2]!tbl_Forecast,MATCH($D$8&amp;$C14&amp;$D$7,[2]!rng_ForecastRowLookup,0),MATCH(N$11,[2]!rng_ForecastColumnLookup,0))</f>
        <v>185.64834395191642</v>
      </c>
      <c r="O14" s="110">
        <f>INDEX([2]!tbl_Forecast,MATCH($D$8&amp;$C14&amp;$D$7,[2]!rng_ForecastRowLookup,0),MATCH(O$11,[2]!rng_ForecastColumnLookup,0))</f>
        <v>185.09139892006067</v>
      </c>
      <c r="P14" s="110">
        <f>INDEX([2]!tbl_Forecast,MATCH($D$8&amp;$C14&amp;$D$7,[2]!rng_ForecastRowLookup,0),MATCH(P$11,[2]!rng_ForecastColumnLookup,0))</f>
        <v>184.5361247233005</v>
      </c>
      <c r="Q14" s="110">
        <f>INDEX([2]!tbl_Forecast,MATCH($D$8&amp;$C14&amp;$D$7,[2]!rng_ForecastRowLookup,0),MATCH(Q$11,[2]!rng_ForecastColumnLookup,0))</f>
        <v>183.98251634913058</v>
      </c>
      <c r="R14" s="110">
        <f>INDEX([2]!tbl_Forecast,MATCH($D$8&amp;$C14&amp;$D$7,[2]!rng_ForecastRowLookup,0),MATCH(R$11,[2]!rng_ForecastColumnLookup,0))</f>
        <v>183.43056880008319</v>
      </c>
      <c r="S14" s="110">
        <f>INDEX([2]!tbl_Forecast,MATCH($D$8&amp;$C14&amp;$D$7,[2]!rng_ForecastRowLookup,0),MATCH(S$11,[2]!rng_ForecastColumnLookup,0))</f>
        <v>182.88027709368296</v>
      </c>
      <c r="T14" s="110">
        <f>INDEX([2]!tbl_Forecast,MATCH($D$8&amp;$C14&amp;$D$7,[2]!rng_ForecastRowLookup,0),MATCH(T$11,[2]!rng_ForecastColumnLookup,0))</f>
        <v>182.33163626240187</v>
      </c>
      <c r="U14" s="110">
        <f>INDEX([2]!tbl_Forecast,MATCH($D$8&amp;$C14&amp;$D$7,[2]!rng_ForecastRowLookup,0),MATCH(U$11,[2]!rng_ForecastColumnLookup,0))</f>
        <v>181.78464135361469</v>
      </c>
      <c r="V14" s="110">
        <f>INDEX([2]!tbl_Forecast,MATCH($D$8&amp;$C14&amp;$D$7,[2]!rng_ForecastRowLookup,0),MATCH(V$11,[2]!rng_ForecastColumnLookup,0))</f>
        <v>181.23928742955383</v>
      </c>
      <c r="W14" s="110">
        <f>INDEX([2]!tbl_Forecast,MATCH($D$8&amp;$C14&amp;$D$7,[2]!rng_ForecastRowLookup,0),MATCH(W$11,[2]!rng_ForecastColumnLookup,0))</f>
        <v>180.69556956726515</v>
      </c>
      <c r="X14" s="110">
        <f>INDEX([2]!tbl_Forecast,MATCH($D$8&amp;$C14&amp;$D$7,[2]!rng_ForecastRowLookup,0),MATCH(X$11,[2]!rng_ForecastColumnLookup,0))</f>
        <v>180.15348285856339</v>
      </c>
      <c r="Y14" s="45"/>
    </row>
    <row r="15" spans="1:25">
      <c r="C15" s="20" t="s">
        <v>372</v>
      </c>
      <c r="E15" s="110">
        <f>INDEX([2]!tbl_Forecast,MATCH($D$8&amp;$C15&amp;$D$7,[2]!rng_ForecastRowLookup,0),MATCH(E$11,[2]!rng_ForecastColumnLookup,0))</f>
        <v>184.0913556049378</v>
      </c>
      <c r="F15" s="110">
        <f>INDEX([2]!tbl_Forecast,MATCH($D$8&amp;$C15&amp;$D$7,[2]!rng_ForecastRowLookup,0),MATCH(F$11,[2]!rng_ForecastColumnLookup,0))</f>
        <v>183.53908153812301</v>
      </c>
      <c r="G15" s="110">
        <f>INDEX([2]!tbl_Forecast,MATCH($D$8&amp;$C15&amp;$D$7,[2]!rng_ForecastRowLookup,0),MATCH(G$11,[2]!rng_ForecastColumnLookup,0))</f>
        <v>182.98846429350866</v>
      </c>
      <c r="H15" s="110">
        <f>INDEX([2]!tbl_Forecast,MATCH($D$8&amp;$C15&amp;$D$7,[2]!rng_ForecastRowLookup,0),MATCH(H$11,[2]!rng_ForecastColumnLookup,0))</f>
        <v>182.43949890062811</v>
      </c>
      <c r="I15" s="110">
        <f>INDEX([2]!tbl_Forecast,MATCH($D$8&amp;$C15&amp;$D$7,[2]!rng_ForecastRowLookup,0),MATCH(I$11,[2]!rng_ForecastColumnLookup,0))</f>
        <v>181.89218040392623</v>
      </c>
      <c r="J15" s="110">
        <f>INDEX([2]!tbl_Forecast,MATCH($D$8&amp;$C15&amp;$D$7,[2]!rng_ForecastRowLookup,0),MATCH(J$11,[2]!rng_ForecastColumnLookup,0))</f>
        <v>181.34650386271446</v>
      </c>
      <c r="K15" s="110">
        <f>INDEX([2]!tbl_Forecast,MATCH($D$8&amp;$C15&amp;$D$7,[2]!rng_ForecastRowLookup,0),MATCH(K$11,[2]!rng_ForecastColumnLookup,0))</f>
        <v>180.80246435112633</v>
      </c>
      <c r="L15" s="110">
        <f>INDEX([2]!tbl_Forecast,MATCH($D$8&amp;$C15&amp;$D$7,[2]!rng_ForecastRowLookup,0),MATCH(L$11,[2]!rng_ForecastColumnLookup,0))</f>
        <v>180.26005695807294</v>
      </c>
      <c r="M15" s="110">
        <f>INDEX([2]!tbl_Forecast,MATCH($D$8&amp;$C15&amp;$D$7,[2]!rng_ForecastRowLookup,0),MATCH(M$11,[2]!rng_ForecastColumnLookup,0))</f>
        <v>179.71927678719871</v>
      </c>
      <c r="N15" s="110">
        <f>INDEX([2]!tbl_Forecast,MATCH($D$8&amp;$C15&amp;$D$7,[2]!rng_ForecastRowLookup,0),MATCH(N$11,[2]!rng_ForecastColumnLookup,0))</f>
        <v>179.18011895683713</v>
      </c>
      <c r="O15" s="110">
        <f>INDEX([2]!tbl_Forecast,MATCH($D$8&amp;$C15&amp;$D$7,[2]!rng_ForecastRowLookup,0),MATCH(O$11,[2]!rng_ForecastColumnLookup,0))</f>
        <v>178.64257859996661</v>
      </c>
      <c r="P15" s="110">
        <f>INDEX([2]!tbl_Forecast,MATCH($D$8&amp;$C15&amp;$D$7,[2]!rng_ForecastRowLookup,0),MATCH(P$11,[2]!rng_ForecastColumnLookup,0))</f>
        <v>178.10665086416668</v>
      </c>
      <c r="Q15" s="110">
        <f>INDEX([2]!tbl_Forecast,MATCH($D$8&amp;$C15&amp;$D$7,[2]!rng_ForecastRowLookup,0),MATCH(Q$11,[2]!rng_ForecastColumnLookup,0))</f>
        <v>177.57233091157423</v>
      </c>
      <c r="R15" s="110">
        <f>INDEX([2]!tbl_Forecast,MATCH($D$8&amp;$C15&amp;$D$7,[2]!rng_ForecastRowLookup,0),MATCH(R$11,[2]!rng_ForecastColumnLookup,0))</f>
        <v>177.03961391883951</v>
      </c>
      <c r="S15" s="110">
        <f>INDEX([2]!tbl_Forecast,MATCH($D$8&amp;$C15&amp;$D$7,[2]!rng_ForecastRowLookup,0),MATCH(S$11,[2]!rng_ForecastColumnLookup,0))</f>
        <v>176.50849507708296</v>
      </c>
      <c r="T15" s="110">
        <f>INDEX([2]!tbl_Forecast,MATCH($D$8&amp;$C15&amp;$D$7,[2]!rng_ForecastRowLookup,0),MATCH(T$11,[2]!rng_ForecastColumnLookup,0))</f>
        <v>175.97896959185172</v>
      </c>
      <c r="U15" s="110">
        <f>INDEX([2]!tbl_Forecast,MATCH($D$8&amp;$C15&amp;$D$7,[2]!rng_ForecastRowLookup,0),MATCH(U$11,[2]!rng_ForecastColumnLookup,0))</f>
        <v>175.45103268307616</v>
      </c>
      <c r="V15" s="110">
        <f>INDEX([2]!tbl_Forecast,MATCH($D$8&amp;$C15&amp;$D$7,[2]!rng_ForecastRowLookup,0),MATCH(V$11,[2]!rng_ForecastColumnLookup,0))</f>
        <v>174.92467958502692</v>
      </c>
      <c r="W15" s="110">
        <f>INDEX([2]!tbl_Forecast,MATCH($D$8&amp;$C15&amp;$D$7,[2]!rng_ForecastRowLookup,0),MATCH(W$11,[2]!rng_ForecastColumnLookup,0))</f>
        <v>174.39990554627184</v>
      </c>
      <c r="X15" s="110">
        <f>INDEX([2]!tbl_Forecast,MATCH($D$8&amp;$C15&amp;$D$7,[2]!rng_ForecastRowLookup,0),MATCH(X$11,[2]!rng_ForecastColumnLookup,0))</f>
        <v>173.87670582963304</v>
      </c>
      <c r="Y15" s="45"/>
    </row>
    <row r="16" spans="1:25">
      <c r="C16" s="97" t="s">
        <v>403</v>
      </c>
      <c r="E16" s="110">
        <f>INDEX([2]!tbl_Forecast,MATCH($D$8&amp;$C16&amp;$D$7,[2]!rng_ForecastRowLookup,0),MATCH(E$11,[2]!rng_ForecastColumnLookup,0))</f>
        <v>138.35734062238015</v>
      </c>
      <c r="F16" s="110">
        <f>INDEX([2]!tbl_Forecast,MATCH($D$8&amp;$C16&amp;$D$7,[2]!rng_ForecastRowLookup,0),MATCH(F$11,[2]!rng_ForecastColumnLookup,0))</f>
        <v>137.7208968555172</v>
      </c>
      <c r="G16" s="110">
        <f>INDEX([2]!tbl_Forecast,MATCH($D$8&amp;$C16&amp;$D$7,[2]!rng_ForecastRowLookup,0),MATCH(G$11,[2]!rng_ForecastColumnLookup,0))</f>
        <v>137.08738072998179</v>
      </c>
      <c r="H16" s="110">
        <f>INDEX([2]!tbl_Forecast,MATCH($D$8&amp;$C16&amp;$D$7,[2]!rng_ForecastRowLookup,0),MATCH(H$11,[2]!rng_ForecastColumnLookup,0))</f>
        <v>136.45677877862389</v>
      </c>
      <c r="I16" s="110">
        <f>INDEX([2]!tbl_Forecast,MATCH($D$8&amp;$C16&amp;$D$7,[2]!rng_ForecastRowLookup,0),MATCH(I$11,[2]!rng_ForecastColumnLookup,0))</f>
        <v>135.8290775962422</v>
      </c>
      <c r="J16" s="110">
        <f>INDEX([2]!tbl_Forecast,MATCH($D$8&amp;$C16&amp;$D$7,[2]!rng_ForecastRowLookup,0),MATCH(J$11,[2]!rng_ForecastColumnLookup,0))</f>
        <v>135.20426383929947</v>
      </c>
      <c r="K16" s="110">
        <f>INDEX([2]!tbl_Forecast,MATCH($D$8&amp;$C16&amp;$D$7,[2]!rng_ForecastRowLookup,0),MATCH(K$11,[2]!rng_ForecastColumnLookup,0))</f>
        <v>134.5823242256387</v>
      </c>
      <c r="L16" s="110">
        <f>INDEX([2]!tbl_Forecast,MATCH($D$8&amp;$C16&amp;$D$7,[2]!rng_ForecastRowLookup,0),MATCH(L$11,[2]!rng_ForecastColumnLookup,0))</f>
        <v>133.96324553420075</v>
      </c>
      <c r="M16" s="110">
        <f>INDEX([2]!tbl_Forecast,MATCH($D$8&amp;$C16&amp;$D$7,[2]!rng_ForecastRowLookup,0),MATCH(M$11,[2]!rng_ForecastColumnLookup,0))</f>
        <v>133.34701460474344</v>
      </c>
      <c r="N16" s="110">
        <f>INDEX([2]!tbl_Forecast,MATCH($D$8&amp;$C16&amp;$D$7,[2]!rng_ForecastRowLookup,0),MATCH(N$11,[2]!rng_ForecastColumnLookup,0))</f>
        <v>132.73361833756161</v>
      </c>
      <c r="O16" s="110">
        <f>INDEX([2]!tbl_Forecast,MATCH($D$8&amp;$C16&amp;$D$7,[2]!rng_ForecastRowLookup,0),MATCH(O$11,[2]!rng_ForecastColumnLookup,0))</f>
        <v>132.12304369320884</v>
      </c>
      <c r="P16" s="110">
        <f>INDEX([2]!tbl_Forecast,MATCH($D$8&amp;$C16&amp;$D$7,[2]!rng_ForecastRowLookup,0),MATCH(P$11,[2]!rng_ForecastColumnLookup,0))</f>
        <v>131.51527769222005</v>
      </c>
      <c r="Q16" s="110">
        <f>INDEX([2]!tbl_Forecast,MATCH($D$8&amp;$C16&amp;$D$7,[2]!rng_ForecastRowLookup,0),MATCH(Q$11,[2]!rng_ForecastColumnLookup,0))</f>
        <v>130.91030741483584</v>
      </c>
      <c r="R16" s="110">
        <f>INDEX([2]!tbl_Forecast,MATCH($D$8&amp;$C16&amp;$D$7,[2]!rng_ForecastRowLookup,0),MATCH(R$11,[2]!rng_ForecastColumnLookup,0))</f>
        <v>130.3081200007276</v>
      </c>
      <c r="S16" s="110">
        <f>INDEX([2]!tbl_Forecast,MATCH($D$8&amp;$C16&amp;$D$7,[2]!rng_ForecastRowLookup,0),MATCH(S$11,[2]!rng_ForecastColumnLookup,0))</f>
        <v>129.70870264872423</v>
      </c>
      <c r="T16" s="110">
        <f>INDEX([2]!tbl_Forecast,MATCH($D$8&amp;$C16&amp;$D$7,[2]!rng_ForecastRowLookup,0),MATCH(T$11,[2]!rng_ForecastColumnLookup,0))</f>
        <v>129.11204261654012</v>
      </c>
      <c r="U16" s="110">
        <f>INDEX([2]!tbl_Forecast,MATCH($D$8&amp;$C16&amp;$D$7,[2]!rng_ForecastRowLookup,0),MATCH(U$11,[2]!rng_ForecastColumnLookup,0))</f>
        <v>128.51812722050403</v>
      </c>
      <c r="V16" s="110">
        <f>INDEX([2]!tbl_Forecast,MATCH($D$8&amp;$C16&amp;$D$7,[2]!rng_ForecastRowLookup,0),MATCH(V$11,[2]!rng_ForecastColumnLookup,0))</f>
        <v>127.92694383528971</v>
      </c>
      <c r="W16" s="110">
        <f>INDEX([2]!tbl_Forecast,MATCH($D$8&amp;$C16&amp;$D$7,[2]!rng_ForecastRowLookup,0),MATCH(W$11,[2]!rng_ForecastColumnLookup,0))</f>
        <v>127.33847989364737</v>
      </c>
      <c r="X16" s="110">
        <f>INDEX([2]!tbl_Forecast,MATCH($D$8&amp;$C16&amp;$D$7,[2]!rng_ForecastRowLookup,0),MATCH(X$11,[2]!rng_ForecastColumnLookup,0))</f>
        <v>126.75272288613657</v>
      </c>
      <c r="Y16" s="45"/>
    </row>
    <row r="17" spans="2:25">
      <c r="C17" s="97" t="s">
        <v>397</v>
      </c>
      <c r="E17" s="110">
        <f>INDEX([2]!tbl_Forecast,MATCH($D$8&amp;$C17&amp;$D$7,[2]!rng_ForecastRowLookup,0),MATCH(E$11,[2]!rng_ForecastColumnLookup,0))</f>
        <v>208.9574509880029</v>
      </c>
      <c r="F17" s="110">
        <f>INDEX([2]!tbl_Forecast,MATCH($D$8&amp;$C17&amp;$D$7,[2]!rng_ForecastRowLookup,0),MATCH(F$11,[2]!rng_ForecastColumnLookup,0))</f>
        <v>207.99624671345808</v>
      </c>
      <c r="G17" s="110">
        <f>INDEX([2]!tbl_Forecast,MATCH($D$8&amp;$C17&amp;$D$7,[2]!rng_ForecastRowLookup,0),MATCH(G$11,[2]!rng_ForecastColumnLookup,0))</f>
        <v>207.03946397857615</v>
      </c>
      <c r="H17" s="110">
        <f>INDEX([2]!tbl_Forecast,MATCH($D$8&amp;$C17&amp;$D$7,[2]!rng_ForecastRowLookup,0),MATCH(H$11,[2]!rng_ForecastColumnLookup,0))</f>
        <v>206.0870824442747</v>
      </c>
      <c r="I17" s="110">
        <f>INDEX([2]!tbl_Forecast,MATCH($D$8&amp;$C17&amp;$D$7,[2]!rng_ForecastRowLookup,0),MATCH(I$11,[2]!rng_ForecastColumnLookup,0))</f>
        <v>205.13908186503102</v>
      </c>
      <c r="J17" s="110">
        <f>INDEX([2]!tbl_Forecast,MATCH($D$8&amp;$C17&amp;$D$7,[2]!rng_ForecastRowLookup,0),MATCH(J$11,[2]!rng_ForecastColumnLookup,0))</f>
        <v>204.1954420884519</v>
      </c>
      <c r="K17" s="110">
        <f>INDEX([2]!tbl_Forecast,MATCH($D$8&amp;$C17&amp;$D$7,[2]!rng_ForecastRowLookup,0),MATCH(K$11,[2]!rng_ForecastColumnLookup,0))</f>
        <v>203.25614305484498</v>
      </c>
      <c r="L17" s="110">
        <f>INDEX([2]!tbl_Forecast,MATCH($D$8&amp;$C17&amp;$D$7,[2]!rng_ForecastRowLookup,0),MATCH(L$11,[2]!rng_ForecastColumnLookup,0))</f>
        <v>202.32116479679266</v>
      </c>
      <c r="M17" s="110">
        <f>INDEX([2]!tbl_Forecast,MATCH($D$8&amp;$C17&amp;$D$7,[2]!rng_ForecastRowLookup,0),MATCH(M$11,[2]!rng_ForecastColumnLookup,0))</f>
        <v>201.3904874387274</v>
      </c>
      <c r="N17" s="110">
        <f>INDEX([2]!tbl_Forecast,MATCH($D$8&amp;$C17&amp;$D$7,[2]!rng_ForecastRowLookup,0),MATCH(N$11,[2]!rng_ForecastColumnLookup,0))</f>
        <v>200.46409119650929</v>
      </c>
      <c r="O17" s="110">
        <f>INDEX([2]!tbl_Forecast,MATCH($D$8&amp;$C17&amp;$D$7,[2]!rng_ForecastRowLookup,0),MATCH(O$11,[2]!rng_ForecastColumnLookup,0))</f>
        <v>199.54195637700533</v>
      </c>
      <c r="P17" s="110">
        <f>INDEX([2]!tbl_Forecast,MATCH($D$8&amp;$C17&amp;$D$7,[2]!rng_ForecastRowLookup,0),MATCH(P$11,[2]!rng_ForecastColumnLookup,0))</f>
        <v>198.62406337767112</v>
      </c>
      <c r="Q17" s="110">
        <f>INDEX([2]!tbl_Forecast,MATCH($D$8&amp;$C17&amp;$D$7,[2]!rng_ForecastRowLookup,0),MATCH(Q$11,[2]!rng_ForecastColumnLookup,0))</f>
        <v>197.71039268613379</v>
      </c>
      <c r="R17" s="110">
        <f>INDEX([2]!tbl_Forecast,MATCH($D$8&amp;$C17&amp;$D$7,[2]!rng_ForecastRowLookup,0),MATCH(R$11,[2]!rng_ForecastColumnLookup,0))</f>
        <v>196.8009248797776</v>
      </c>
      <c r="S17" s="110">
        <f>INDEX([2]!tbl_Forecast,MATCH($D$8&amp;$C17&amp;$D$7,[2]!rng_ForecastRowLookup,0),MATCH(S$11,[2]!rng_ForecastColumnLookup,0))</f>
        <v>195.8956406253306</v>
      </c>
      <c r="T17" s="110">
        <f>INDEX([2]!tbl_Forecast,MATCH($D$8&amp;$C17&amp;$D$7,[2]!rng_ForecastRowLookup,0),MATCH(T$11,[2]!rng_ForecastColumnLookup,0))</f>
        <v>194.99452067845405</v>
      </c>
      <c r="U17" s="110">
        <f>INDEX([2]!tbl_Forecast,MATCH($D$8&amp;$C17&amp;$D$7,[2]!rng_ForecastRowLookup,0),MATCH(U$11,[2]!rng_ForecastColumnLookup,0))</f>
        <v>194.09754588333314</v>
      </c>
      <c r="V17" s="110">
        <f>INDEX([2]!tbl_Forecast,MATCH($D$8&amp;$C17&amp;$D$7,[2]!rng_ForecastRowLookup,0),MATCH(V$11,[2]!rng_ForecastColumnLookup,0))</f>
        <v>193.20469717226982</v>
      </c>
      <c r="W17" s="110">
        <f>INDEX([2]!tbl_Forecast,MATCH($D$8&amp;$C17&amp;$D$7,[2]!rng_ForecastRowLookup,0),MATCH(W$11,[2]!rng_ForecastColumnLookup,0))</f>
        <v>192.31595556527733</v>
      </c>
      <c r="X17" s="110">
        <f>INDEX([2]!tbl_Forecast,MATCH($D$8&amp;$C17&amp;$D$7,[2]!rng_ForecastRowLookup,0),MATCH(X$11,[2]!rng_ForecastColumnLookup,0))</f>
        <v>191.43130216967708</v>
      </c>
      <c r="Y17" s="45"/>
    </row>
    <row r="18" spans="2:25">
      <c r="C18" s="97" t="s">
        <v>398</v>
      </c>
      <c r="E18" s="110">
        <f>INDEX([2]!tbl_Forecast,MATCH($D$8&amp;$C18&amp;$D$7,[2]!rng_ForecastRowLookup,0),MATCH(E$11,[2]!rng_ForecastColumnLookup,0))</f>
        <v>97.115689913224898</v>
      </c>
      <c r="F18" s="110">
        <f>INDEX([2]!tbl_Forecast,MATCH($D$8&amp;$C18&amp;$D$7,[2]!rng_ForecastRowLookup,0),MATCH(F$11,[2]!rng_ForecastColumnLookup,0))</f>
        <v>96.668957739624062</v>
      </c>
      <c r="G18" s="110">
        <f>INDEX([2]!tbl_Forecast,MATCH($D$8&amp;$C18&amp;$D$7,[2]!rng_ForecastRowLookup,0),MATCH(G$11,[2]!rng_ForecastColumnLookup,0))</f>
        <v>96.224280534021787</v>
      </c>
      <c r="H18" s="110">
        <f>INDEX([2]!tbl_Forecast,MATCH($D$8&amp;$C18&amp;$D$7,[2]!rng_ForecastRowLookup,0),MATCH(H$11,[2]!rng_ForecastColumnLookup,0))</f>
        <v>95.781648843565293</v>
      </c>
      <c r="I18" s="110">
        <f>INDEX([2]!tbl_Forecast,MATCH($D$8&amp;$C18&amp;$D$7,[2]!rng_ForecastRowLookup,0),MATCH(I$11,[2]!rng_ForecastColumnLookup,0))</f>
        <v>95.34105325888487</v>
      </c>
      <c r="J18" s="110">
        <f>INDEX([2]!tbl_Forecast,MATCH($D$8&amp;$C18&amp;$D$7,[2]!rng_ForecastRowLookup,0),MATCH(J$11,[2]!rng_ForecastColumnLookup,0))</f>
        <v>94.902484413894001</v>
      </c>
      <c r="K18" s="110">
        <f>INDEX([2]!tbl_Forecast,MATCH($D$8&amp;$C18&amp;$D$7,[2]!rng_ForecastRowLookup,0),MATCH(K$11,[2]!rng_ForecastColumnLookup,0))</f>
        <v>94.465932985590086</v>
      </c>
      <c r="L18" s="110">
        <f>INDEX([2]!tbl_Forecast,MATCH($D$8&amp;$C18&amp;$D$7,[2]!rng_ForecastRowLookup,0),MATCH(L$11,[2]!rng_ForecastColumnLookup,0))</f>
        <v>94.031389693856369</v>
      </c>
      <c r="M18" s="110">
        <f>INDEX([2]!tbl_Forecast,MATCH($D$8&amp;$C18&amp;$D$7,[2]!rng_ForecastRowLookup,0),MATCH(M$11,[2]!rng_ForecastColumnLookup,0))</f>
        <v>93.598845301264618</v>
      </c>
      <c r="N18" s="110">
        <f>INDEX([2]!tbl_Forecast,MATCH($D$8&amp;$C18&amp;$D$7,[2]!rng_ForecastRowLookup,0),MATCH(N$11,[2]!rng_ForecastColumnLookup,0))</f>
        <v>93.168290612878806</v>
      </c>
      <c r="O18" s="110">
        <f>INDEX([2]!tbl_Forecast,MATCH($D$8&amp;$C18&amp;$D$7,[2]!rng_ForecastRowLookup,0),MATCH(O$11,[2]!rng_ForecastColumnLookup,0))</f>
        <v>92.739716476059556</v>
      </c>
      <c r="P18" s="110">
        <f>INDEX([2]!tbl_Forecast,MATCH($D$8&amp;$C18&amp;$D$7,[2]!rng_ForecastRowLookup,0),MATCH(P$11,[2]!rng_ForecastColumnLookup,0))</f>
        <v>92.313113780269674</v>
      </c>
      <c r="Q18" s="110">
        <f>INDEX([2]!tbl_Forecast,MATCH($D$8&amp;$C18&amp;$D$7,[2]!rng_ForecastRowLookup,0),MATCH(Q$11,[2]!rng_ForecastColumnLookup,0))</f>
        <v>91.888473456880433</v>
      </c>
      <c r="R18" s="110">
        <f>INDEX([2]!tbl_Forecast,MATCH($D$8&amp;$C18&amp;$D$7,[2]!rng_ForecastRowLookup,0),MATCH(R$11,[2]!rng_ForecastColumnLookup,0))</f>
        <v>91.465786478978771</v>
      </c>
      <c r="S18" s="110">
        <f>INDEX([2]!tbl_Forecast,MATCH($D$8&amp;$C18&amp;$D$7,[2]!rng_ForecastRowLookup,0),MATCH(S$11,[2]!rng_ForecastColumnLookup,0))</f>
        <v>91.045043861175472</v>
      </c>
      <c r="T18" s="110">
        <f>INDEX([2]!tbl_Forecast,MATCH($D$8&amp;$C18&amp;$D$7,[2]!rng_ForecastRowLookup,0),MATCH(T$11,[2]!rng_ForecastColumnLookup,0))</f>
        <v>90.626236659414062</v>
      </c>
      <c r="U18" s="110">
        <f>INDEX([2]!tbl_Forecast,MATCH($D$8&amp;$C18&amp;$D$7,[2]!rng_ForecastRowLookup,0),MATCH(U$11,[2]!rng_ForecastColumnLookup,0))</f>
        <v>90.209355970780734</v>
      </c>
      <c r="V18" s="110">
        <f>INDEX([2]!tbl_Forecast,MATCH($D$8&amp;$C18&amp;$D$7,[2]!rng_ForecastRowLookup,0),MATCH(V$11,[2]!rng_ForecastColumnLookup,0))</f>
        <v>89.794392933315152</v>
      </c>
      <c r="W18" s="110">
        <f>INDEX([2]!tbl_Forecast,MATCH($D$8&amp;$C18&amp;$D$7,[2]!rng_ForecastRowLookup,0),MATCH(W$11,[2]!rng_ForecastColumnLookup,0))</f>
        <v>89.381338725821905</v>
      </c>
      <c r="X18" s="110">
        <f>INDEX([2]!tbl_Forecast,MATCH($D$8&amp;$C18&amp;$D$7,[2]!rng_ForecastRowLookup,0),MATCH(X$11,[2]!rng_ForecastColumnLookup,0))</f>
        <v>88.97018456768312</v>
      </c>
      <c r="Y18" s="45"/>
    </row>
    <row r="19" spans="2:25">
      <c r="C19" s="97" t="s">
        <v>399</v>
      </c>
      <c r="E19" s="110">
        <f>INDEX([2]!tbl_Forecast,MATCH($D$8&amp;$C19&amp;$D$7,[2]!rng_ForecastRowLookup,0),MATCH(E$11,[2]!rng_ForecastColumnLookup,0))</f>
        <v>109.47966092768364</v>
      </c>
      <c r="F19" s="110">
        <f>INDEX([2]!tbl_Forecast,MATCH($D$8&amp;$C19&amp;$D$7,[2]!rng_ForecastRowLookup,0),MATCH(F$11,[2]!rng_ForecastColumnLookup,0))</f>
        <v>108.97605448741629</v>
      </c>
      <c r="G19" s="110">
        <f>INDEX([2]!tbl_Forecast,MATCH($D$8&amp;$C19&amp;$D$7,[2]!rng_ForecastRowLookup,0),MATCH(G$11,[2]!rng_ForecastColumnLookup,0))</f>
        <v>108.47476463677417</v>
      </c>
      <c r="H19" s="110">
        <f>INDEX([2]!tbl_Forecast,MATCH($D$8&amp;$C19&amp;$D$7,[2]!rng_ForecastRowLookup,0),MATCH(H$11,[2]!rng_ForecastColumnLookup,0))</f>
        <v>107.975780719445</v>
      </c>
      <c r="I19" s="110">
        <f>INDEX([2]!tbl_Forecast,MATCH($D$8&amp;$C19&amp;$D$7,[2]!rng_ForecastRowLookup,0),MATCH(I$11,[2]!rng_ForecastColumnLookup,0))</f>
        <v>107.47909212813555</v>
      </c>
      <c r="J19" s="110">
        <f>INDEX([2]!tbl_Forecast,MATCH($D$8&amp;$C19&amp;$D$7,[2]!rng_ForecastRowLookup,0),MATCH(J$11,[2]!rng_ForecastColumnLookup,0))</f>
        <v>106.98468830434612</v>
      </c>
      <c r="K19" s="110">
        <f>INDEX([2]!tbl_Forecast,MATCH($D$8&amp;$C19&amp;$D$7,[2]!rng_ForecastRowLookup,0),MATCH(K$11,[2]!rng_ForecastColumnLookup,0))</f>
        <v>106.49255873814613</v>
      </c>
      <c r="L19" s="110">
        <f>INDEX([2]!tbl_Forecast,MATCH($D$8&amp;$C19&amp;$D$7,[2]!rng_ForecastRowLookup,0),MATCH(L$11,[2]!rng_ForecastColumnLookup,0))</f>
        <v>106.00269296795065</v>
      </c>
      <c r="M19" s="110">
        <f>INDEX([2]!tbl_Forecast,MATCH($D$8&amp;$C19&amp;$D$7,[2]!rng_ForecastRowLookup,0),MATCH(M$11,[2]!rng_ForecastColumnLookup,0))</f>
        <v>105.51508058029808</v>
      </c>
      <c r="N19" s="110">
        <f>INDEX([2]!tbl_Forecast,MATCH($D$8&amp;$C19&amp;$D$7,[2]!rng_ForecastRowLookup,0),MATCH(N$11,[2]!rng_ForecastColumnLookup,0))</f>
        <v>105.0297112096287</v>
      </c>
      <c r="O19" s="110">
        <f>INDEX([2]!tbl_Forecast,MATCH($D$8&amp;$C19&amp;$D$7,[2]!rng_ForecastRowLookup,0),MATCH(O$11,[2]!rng_ForecastColumnLookup,0))</f>
        <v>104.54657453806439</v>
      </c>
      <c r="P19" s="110">
        <f>INDEX([2]!tbl_Forecast,MATCH($D$8&amp;$C19&amp;$D$7,[2]!rng_ForecastRowLookup,0),MATCH(P$11,[2]!rng_ForecastColumnLookup,0))</f>
        <v>104.0656602951893</v>
      </c>
      <c r="Q19" s="110">
        <f>INDEX([2]!tbl_Forecast,MATCH($D$8&amp;$C19&amp;$D$7,[2]!rng_ForecastRowLookup,0),MATCH(Q$11,[2]!rng_ForecastColumnLookup,0))</f>
        <v>103.58695825783141</v>
      </c>
      <c r="R19" s="110">
        <f>INDEX([2]!tbl_Forecast,MATCH($D$8&amp;$C19&amp;$D$7,[2]!rng_ForecastRowLookup,0),MATCH(R$11,[2]!rng_ForecastColumnLookup,0))</f>
        <v>103.11045824984539</v>
      </c>
      <c r="S19" s="110">
        <f>INDEX([2]!tbl_Forecast,MATCH($D$8&amp;$C19&amp;$D$7,[2]!rng_ForecastRowLookup,0),MATCH(S$11,[2]!rng_ForecastColumnLookup,0))</f>
        <v>102.6361501418961</v>
      </c>
      <c r="T19" s="110">
        <f>INDEX([2]!tbl_Forecast,MATCH($D$8&amp;$C19&amp;$D$7,[2]!rng_ForecastRowLookup,0),MATCH(T$11,[2]!rng_ForecastColumnLookup,0))</f>
        <v>102.16402385124337</v>
      </c>
      <c r="U19" s="110">
        <f>INDEX([2]!tbl_Forecast,MATCH($D$8&amp;$C19&amp;$D$7,[2]!rng_ForecastRowLookup,0),MATCH(U$11,[2]!rng_ForecastColumnLookup,0))</f>
        <v>101.69406934152764</v>
      </c>
      <c r="V19" s="110">
        <f>INDEX([2]!tbl_Forecast,MATCH($D$8&amp;$C19&amp;$D$7,[2]!rng_ForecastRowLookup,0),MATCH(V$11,[2]!rng_ForecastColumnLookup,0))</f>
        <v>101.2262766225566</v>
      </c>
      <c r="W19" s="110">
        <f>INDEX([2]!tbl_Forecast,MATCH($D$8&amp;$C19&amp;$D$7,[2]!rng_ForecastRowLookup,0),MATCH(W$11,[2]!rng_ForecastColumnLookup,0))</f>
        <v>100.76063575009285</v>
      </c>
      <c r="X19" s="110">
        <f>INDEX([2]!tbl_Forecast,MATCH($D$8&amp;$C19&amp;$D$7,[2]!rng_ForecastRowLookup,0),MATCH(X$11,[2]!rng_ForecastColumnLookup,0))</f>
        <v>100.29713682564241</v>
      </c>
      <c r="Y19" s="45"/>
    </row>
    <row r="20" spans="2:25">
      <c r="C20" s="20" t="s">
        <v>400</v>
      </c>
      <c r="E20" s="110">
        <f>INDEX([2]!tbl_Forecast,MATCH($D$8&amp;$C20&amp;$D$7,[2]!rng_ForecastRowLookup,0),MATCH(E$11,[2]!rng_ForecastColumnLookup,0))</f>
        <v>241.11763975818661</v>
      </c>
      <c r="F20" s="110">
        <f>INDEX([2]!tbl_Forecast,MATCH($D$8&amp;$C20&amp;$D$7,[2]!rng_ForecastRowLookup,0),MATCH(F$11,[2]!rng_ForecastColumnLookup,0))</f>
        <v>240.12905743517803</v>
      </c>
      <c r="G20" s="110">
        <f>INDEX([2]!tbl_Forecast,MATCH($D$8&amp;$C20&amp;$D$7,[2]!rng_ForecastRowLookup,0),MATCH(G$11,[2]!rng_ForecastColumnLookup,0))</f>
        <v>239.14452829969383</v>
      </c>
      <c r="H20" s="110">
        <f>INDEX([2]!tbl_Forecast,MATCH($D$8&amp;$C20&amp;$D$7,[2]!rng_ForecastRowLookup,0),MATCH(H$11,[2]!rng_ForecastColumnLookup,0))</f>
        <v>238.16403573366509</v>
      </c>
      <c r="I20" s="110">
        <f>INDEX([2]!tbl_Forecast,MATCH($D$8&amp;$C20&amp;$D$7,[2]!rng_ForecastRowLookup,0),MATCH(I$11,[2]!rng_ForecastColumnLookup,0))</f>
        <v>237.18756318715711</v>
      </c>
      <c r="J20" s="110">
        <f>INDEX([2]!tbl_Forecast,MATCH($D$8&amp;$C20&amp;$D$7,[2]!rng_ForecastRowLookup,0),MATCH(J$11,[2]!rng_ForecastColumnLookup,0))</f>
        <v>236.21509417808971</v>
      </c>
      <c r="K20" s="110">
        <f>INDEX([2]!tbl_Forecast,MATCH($D$8&amp;$C20&amp;$D$7,[2]!rng_ForecastRowLookup,0),MATCH(K$11,[2]!rng_ForecastColumnLookup,0))</f>
        <v>235.24661229195956</v>
      </c>
      <c r="L20" s="110">
        <f>INDEX([2]!tbl_Forecast,MATCH($D$8&amp;$C20&amp;$D$7,[2]!rng_ForecastRowLookup,0),MATCH(L$11,[2]!rng_ForecastColumnLookup,0))</f>
        <v>234.28210118156252</v>
      </c>
      <c r="M20" s="110">
        <f>INDEX([2]!tbl_Forecast,MATCH($D$8&amp;$C20&amp;$D$7,[2]!rng_ForecastRowLookup,0),MATCH(M$11,[2]!rng_ForecastColumnLookup,0))</f>
        <v>233.32154456671807</v>
      </c>
      <c r="N20" s="110">
        <f>INDEX([2]!tbl_Forecast,MATCH($D$8&amp;$C20&amp;$D$7,[2]!rng_ForecastRowLookup,0),MATCH(N$11,[2]!rng_ForecastColumnLookup,0))</f>
        <v>232.36492623399457</v>
      </c>
      <c r="O20" s="110">
        <f>INDEX([2]!tbl_Forecast,MATCH($D$8&amp;$C20&amp;$D$7,[2]!rng_ForecastRowLookup,0),MATCH(O$11,[2]!rng_ForecastColumnLookup,0))</f>
        <v>231.41223003643518</v>
      </c>
      <c r="P20" s="110">
        <f>INDEX([2]!tbl_Forecast,MATCH($D$8&amp;$C20&amp;$D$7,[2]!rng_ForecastRowLookup,0),MATCH(P$11,[2]!rng_ForecastColumnLookup,0))</f>
        <v>230.46343989328579</v>
      </c>
      <c r="Q20" s="110">
        <f>INDEX([2]!tbl_Forecast,MATCH($D$8&amp;$C20&amp;$D$7,[2]!rng_ForecastRowLookup,0),MATCH(Q$11,[2]!rng_ForecastColumnLookup,0))</f>
        <v>229.51853978972335</v>
      </c>
      <c r="R20" s="110">
        <f>INDEX([2]!tbl_Forecast,MATCH($D$8&amp;$C20&amp;$D$7,[2]!rng_ForecastRowLookup,0),MATCH(R$11,[2]!rng_ForecastColumnLookup,0))</f>
        <v>228.57751377658545</v>
      </c>
      <c r="S20" s="110">
        <f>INDEX([2]!tbl_Forecast,MATCH($D$8&amp;$C20&amp;$D$7,[2]!rng_ForecastRowLookup,0),MATCH(S$11,[2]!rng_ForecastColumnLookup,0))</f>
        <v>227.64034597010144</v>
      </c>
      <c r="T20" s="110">
        <f>INDEX([2]!tbl_Forecast,MATCH($D$8&amp;$C20&amp;$D$7,[2]!rng_ForecastRowLookup,0),MATCH(T$11,[2]!rng_ForecastColumnLookup,0))</f>
        <v>226.70702055162403</v>
      </c>
      <c r="U20" s="110">
        <f>INDEX([2]!tbl_Forecast,MATCH($D$8&amp;$C20&amp;$D$7,[2]!rng_ForecastRowLookup,0),MATCH(U$11,[2]!rng_ForecastColumnLookup,0))</f>
        <v>225.77752176736234</v>
      </c>
      <c r="V20" s="110">
        <f>INDEX([2]!tbl_Forecast,MATCH($D$8&amp;$C20&amp;$D$7,[2]!rng_ForecastRowLookup,0),MATCH(V$11,[2]!rng_ForecastColumnLookup,0))</f>
        <v>224.85183392811618</v>
      </c>
      <c r="W20" s="110">
        <f>INDEX([2]!tbl_Forecast,MATCH($D$8&amp;$C20&amp;$D$7,[2]!rng_ForecastRowLookup,0),MATCH(W$11,[2]!rng_ForecastColumnLookup,0))</f>
        <v>223.92994140901092</v>
      </c>
      <c r="X20" s="110">
        <f>INDEX([2]!tbl_Forecast,MATCH($D$8&amp;$C20&amp;$D$7,[2]!rng_ForecastRowLookup,0),MATCH(X$11,[2]!rng_ForecastColumnLookup,0))</f>
        <v>223.01182864923393</v>
      </c>
      <c r="Y20" s="45"/>
    </row>
    <row r="21" spans="2:25">
      <c r="C21" s="20" t="s">
        <v>373</v>
      </c>
      <c r="E21" s="110">
        <f>INDEX([2]!tbl_Forecast,MATCH($D$8&amp;$C21&amp;$D$7,[2]!rng_ForecastRowLookup,0),MATCH(E$11,[2]!rng_ForecastColumnLookup,0))</f>
        <v>122.15340627232256</v>
      </c>
      <c r="F21" s="110">
        <f>INDEX([2]!tbl_Forecast,MATCH($D$8&amp;$C21&amp;$D$7,[2]!rng_ForecastRowLookup,0),MATCH(F$11,[2]!rng_ForecastColumnLookup,0))</f>
        <v>121.65257730660603</v>
      </c>
      <c r="G21" s="110">
        <f>INDEX([2]!tbl_Forecast,MATCH($D$8&amp;$C21&amp;$D$7,[2]!rng_ForecastRowLookup,0),MATCH(G$11,[2]!rng_ForecastColumnLookup,0))</f>
        <v>121.15380173964894</v>
      </c>
      <c r="H21" s="110">
        <f>INDEX([2]!tbl_Forecast,MATCH($D$8&amp;$C21&amp;$D$7,[2]!rng_ForecastRowLookup,0),MATCH(H$11,[2]!rng_ForecastColumnLookup,0))</f>
        <v>120.65707115251638</v>
      </c>
      <c r="I21" s="110">
        <f>INDEX([2]!tbl_Forecast,MATCH($D$8&amp;$C21&amp;$D$7,[2]!rng_ForecastRowLookup,0),MATCH(I$11,[2]!rng_ForecastColumnLookup,0))</f>
        <v>120.16237716079107</v>
      </c>
      <c r="J21" s="110">
        <f>INDEX([2]!tbl_Forecast,MATCH($D$8&amp;$C21&amp;$D$7,[2]!rng_ForecastRowLookup,0),MATCH(J$11,[2]!rng_ForecastColumnLookup,0))</f>
        <v>119.66971141443182</v>
      </c>
      <c r="K21" s="110">
        <f>INDEX([2]!tbl_Forecast,MATCH($D$8&amp;$C21&amp;$D$7,[2]!rng_ForecastRowLookup,0),MATCH(K$11,[2]!rng_ForecastColumnLookup,0))</f>
        <v>119.17906559763266</v>
      </c>
      <c r="L21" s="110">
        <f>INDEX([2]!tbl_Forecast,MATCH($D$8&amp;$C21&amp;$D$7,[2]!rng_ForecastRowLookup,0),MATCH(L$11,[2]!rng_ForecastColumnLookup,0))</f>
        <v>118.69043142868237</v>
      </c>
      <c r="M21" s="110">
        <f>INDEX([2]!tbl_Forecast,MATCH($D$8&amp;$C21&amp;$D$7,[2]!rng_ForecastRowLookup,0),MATCH(M$11,[2]!rng_ForecastColumnLookup,0))</f>
        <v>118.20380065982476</v>
      </c>
      <c r="N21" s="110">
        <f>INDEX([2]!tbl_Forecast,MATCH($D$8&amp;$C21&amp;$D$7,[2]!rng_ForecastRowLookup,0),MATCH(N$11,[2]!rng_ForecastColumnLookup,0))</f>
        <v>117.71916507711948</v>
      </c>
      <c r="O21" s="110">
        <f>INDEX([2]!tbl_Forecast,MATCH($D$8&amp;$C21&amp;$D$7,[2]!rng_ForecastRowLookup,0),MATCH(O$11,[2]!rng_ForecastColumnLookup,0))</f>
        <v>117.23651650030328</v>
      </c>
      <c r="P21" s="110">
        <f>INDEX([2]!tbl_Forecast,MATCH($D$8&amp;$C21&amp;$D$7,[2]!rng_ForecastRowLookup,0),MATCH(P$11,[2]!rng_ForecastColumnLookup,0))</f>
        <v>116.75584678265207</v>
      </c>
      <c r="Q21" s="110">
        <f>INDEX([2]!tbl_Forecast,MATCH($D$8&amp;$C21&amp;$D$7,[2]!rng_ForecastRowLookup,0),MATCH(Q$11,[2]!rng_ForecastColumnLookup,0))</f>
        <v>116.27714781084319</v>
      </c>
      <c r="R21" s="110">
        <f>INDEX([2]!tbl_Forecast,MATCH($D$8&amp;$C21&amp;$D$7,[2]!rng_ForecastRowLookup,0),MATCH(R$11,[2]!rng_ForecastColumnLookup,0))</f>
        <v>115.80041150481873</v>
      </c>
      <c r="S21" s="110">
        <f>INDEX([2]!tbl_Forecast,MATCH($D$8&amp;$C21&amp;$D$7,[2]!rng_ForecastRowLookup,0),MATCH(S$11,[2]!rng_ForecastColumnLookup,0))</f>
        <v>115.32562981764897</v>
      </c>
      <c r="T21" s="110">
        <f>INDEX([2]!tbl_Forecast,MATCH($D$8&amp;$C21&amp;$D$7,[2]!rng_ForecastRowLookup,0),MATCH(T$11,[2]!rng_ForecastColumnLookup,0))</f>
        <v>114.8527947353966</v>
      </c>
      <c r="U21" s="110">
        <f>INDEX([2]!tbl_Forecast,MATCH($D$8&amp;$C21&amp;$D$7,[2]!rng_ForecastRowLookup,0),MATCH(U$11,[2]!rng_ForecastColumnLookup,0))</f>
        <v>114.38189827698147</v>
      </c>
      <c r="V21" s="110">
        <f>INDEX([2]!tbl_Forecast,MATCH($D$8&amp;$C21&amp;$D$7,[2]!rng_ForecastRowLookup,0),MATCH(V$11,[2]!rng_ForecastColumnLookup,0))</f>
        <v>113.91293249404585</v>
      </c>
      <c r="W21" s="110">
        <f>INDEX([2]!tbl_Forecast,MATCH($D$8&amp;$C21&amp;$D$7,[2]!rng_ForecastRowLookup,0),MATCH(W$11,[2]!rng_ForecastColumnLookup,0))</f>
        <v>113.44588947082025</v>
      </c>
      <c r="X21" s="110">
        <f>INDEX([2]!tbl_Forecast,MATCH($D$8&amp;$C21&amp;$D$7,[2]!rng_ForecastRowLookup,0),MATCH(X$11,[2]!rng_ForecastColumnLookup,0))</f>
        <v>112.98076132398991</v>
      </c>
      <c r="Y21" s="45"/>
    </row>
    <row r="22" spans="2:25">
      <c r="C22" s="20" t="s">
        <v>374</v>
      </c>
      <c r="E22" s="110">
        <f>INDEX([2]!tbl_Forecast,MATCH($D$8&amp;$C22&amp;$D$7,[2]!rng_ForecastRowLookup,0),MATCH(E$11,[2]!rng_ForecastColumnLookup,0))</f>
        <v>448.69829599576161</v>
      </c>
      <c r="F22" s="110">
        <f>INDEX([2]!tbl_Forecast,MATCH($D$8&amp;$C22&amp;$D$7,[2]!rng_ForecastRowLookup,0),MATCH(F$11,[2]!rng_ForecastColumnLookup,0))</f>
        <v>447.03811230057732</v>
      </c>
      <c r="G22" s="110">
        <f>INDEX([2]!tbl_Forecast,MATCH($D$8&amp;$C22&amp;$D$7,[2]!rng_ForecastRowLookup,0),MATCH(G$11,[2]!rng_ForecastColumnLookup,0))</f>
        <v>445.3840712850652</v>
      </c>
      <c r="H22" s="110">
        <f>INDEX([2]!tbl_Forecast,MATCH($D$8&amp;$C22&amp;$D$7,[2]!rng_ForecastRowLookup,0),MATCH(H$11,[2]!rng_ForecastColumnLookup,0))</f>
        <v>443.73615022131042</v>
      </c>
      <c r="I22" s="110">
        <f>INDEX([2]!tbl_Forecast,MATCH($D$8&amp;$C22&amp;$D$7,[2]!rng_ForecastRowLookup,0),MATCH(I$11,[2]!rng_ForecastColumnLookup,0))</f>
        <v>442.09432646549152</v>
      </c>
      <c r="J22" s="110">
        <f>INDEX([2]!tbl_Forecast,MATCH($D$8&amp;$C22&amp;$D$7,[2]!rng_ForecastRowLookup,0),MATCH(J$11,[2]!rng_ForecastColumnLookup,0))</f>
        <v>440.45857745756916</v>
      </c>
      <c r="K22" s="110">
        <f>INDEX([2]!tbl_Forecast,MATCH($D$8&amp;$C22&amp;$D$7,[2]!rng_ForecastRowLookup,0),MATCH(K$11,[2]!rng_ForecastColumnLookup,0))</f>
        <v>438.82888072097626</v>
      </c>
      <c r="L22" s="110">
        <f>INDEX([2]!tbl_Forecast,MATCH($D$8&amp;$C22&amp;$D$7,[2]!rng_ForecastRowLookup,0),MATCH(L$11,[2]!rng_ForecastColumnLookup,0))</f>
        <v>437.2052138623086</v>
      </c>
      <c r="M22" s="110">
        <f>INDEX([2]!tbl_Forecast,MATCH($D$8&amp;$C22&amp;$D$7,[2]!rng_ForecastRowLookup,0),MATCH(M$11,[2]!rng_ForecastColumnLookup,0))</f>
        <v>435.58755457101802</v>
      </c>
      <c r="N22" s="110">
        <f>INDEX([2]!tbl_Forecast,MATCH($D$8&amp;$C22&amp;$D$7,[2]!rng_ForecastRowLookup,0),MATCH(N$11,[2]!rng_ForecastColumnLookup,0))</f>
        <v>433.97588061910528</v>
      </c>
      <c r="O22" s="110">
        <f>INDEX([2]!tbl_Forecast,MATCH($D$8&amp;$C22&amp;$D$7,[2]!rng_ForecastRowLookup,0),MATCH(O$11,[2]!rng_ForecastColumnLookup,0))</f>
        <v>432.37016986081449</v>
      </c>
      <c r="P22" s="110">
        <f>INDEX([2]!tbl_Forecast,MATCH($D$8&amp;$C22&amp;$D$7,[2]!rng_ForecastRowLookup,0),MATCH(P$11,[2]!rng_ForecastColumnLookup,0))</f>
        <v>430.77040023232951</v>
      </c>
      <c r="Q22" s="110">
        <f>INDEX([2]!tbl_Forecast,MATCH($D$8&amp;$C22&amp;$D$7,[2]!rng_ForecastRowLookup,0),MATCH(Q$11,[2]!rng_ForecastColumnLookup,0))</f>
        <v>429.17654975146979</v>
      </c>
      <c r="R22" s="110">
        <f>INDEX([2]!tbl_Forecast,MATCH($D$8&amp;$C22&amp;$D$7,[2]!rng_ForecastRowLookup,0),MATCH(R$11,[2]!rng_ForecastColumnLookup,0))</f>
        <v>427.58859651738936</v>
      </c>
      <c r="S22" s="110">
        <f>INDEX([2]!tbl_Forecast,MATCH($D$8&amp;$C22&amp;$D$7,[2]!rng_ForecastRowLookup,0),MATCH(S$11,[2]!rng_ForecastColumnLookup,0))</f>
        <v>426.00651871027503</v>
      </c>
      <c r="T22" s="110">
        <f>INDEX([2]!tbl_Forecast,MATCH($D$8&amp;$C22&amp;$D$7,[2]!rng_ForecastRowLookup,0),MATCH(T$11,[2]!rng_ForecastColumnLookup,0))</f>
        <v>424.43029459104702</v>
      </c>
      <c r="U22" s="110">
        <f>INDEX([2]!tbl_Forecast,MATCH($D$8&amp;$C22&amp;$D$7,[2]!rng_ForecastRowLookup,0),MATCH(U$11,[2]!rng_ForecastColumnLookup,0))</f>
        <v>422.85990250106011</v>
      </c>
      <c r="V22" s="110">
        <f>INDEX([2]!tbl_Forecast,MATCH($D$8&amp;$C22&amp;$D$7,[2]!rng_ForecastRowLookup,0),MATCH(V$11,[2]!rng_ForecastColumnLookup,0))</f>
        <v>421.2953208618062</v>
      </c>
      <c r="W22" s="110">
        <f>INDEX([2]!tbl_Forecast,MATCH($D$8&amp;$C22&amp;$D$7,[2]!rng_ForecastRowLookup,0),MATCH(W$11,[2]!rng_ForecastColumnLookup,0))</f>
        <v>419.73652817461749</v>
      </c>
      <c r="X22" s="110">
        <f>INDEX([2]!tbl_Forecast,MATCH($D$8&amp;$C22&amp;$D$7,[2]!rng_ForecastRowLookup,0),MATCH(X$11,[2]!rng_ForecastColumnLookup,0))</f>
        <v>418.18350302037135</v>
      </c>
      <c r="Y22" s="45"/>
    </row>
    <row r="23" spans="2:25">
      <c r="C23" s="20" t="s">
        <v>375</v>
      </c>
      <c r="E23" s="110">
        <f>INDEX([2]!tbl_Forecast,MATCH($D$8&amp;$C23&amp;$D$7,[2]!rng_ForecastRowLookup,0),MATCH(E$11,[2]!rng_ForecastColumnLookup,0))</f>
        <v>53.720939527021244</v>
      </c>
      <c r="F23" s="110">
        <f>INDEX([2]!tbl_Forecast,MATCH($D$8&amp;$C23&amp;$D$7,[2]!rng_ForecastRowLookup,0),MATCH(F$11,[2]!rng_ForecastColumnLookup,0))</f>
        <v>53.237451071278059</v>
      </c>
      <c r="G23" s="110">
        <f>INDEX([2]!tbl_Forecast,MATCH($D$8&amp;$C23&amp;$D$7,[2]!rng_ForecastRowLookup,0),MATCH(G$11,[2]!rng_ForecastColumnLookup,0))</f>
        <v>52.758314011636557</v>
      </c>
      <c r="H23" s="110">
        <f>INDEX([2]!tbl_Forecast,MATCH($D$8&amp;$C23&amp;$D$7,[2]!rng_ForecastRowLookup,0),MATCH(H$11,[2]!rng_ForecastColumnLookup,0))</f>
        <v>52.283489185531828</v>
      </c>
      <c r="I23" s="110">
        <f>INDEX([2]!tbl_Forecast,MATCH($D$8&amp;$C23&amp;$D$7,[2]!rng_ForecastRowLookup,0),MATCH(I$11,[2]!rng_ForecastColumnLookup,0))</f>
        <v>51.812937782862043</v>
      </c>
      <c r="J23" s="110">
        <f>INDEX([2]!tbl_Forecast,MATCH($D$8&amp;$C23&amp;$D$7,[2]!rng_ForecastRowLookup,0),MATCH(J$11,[2]!rng_ForecastColumnLookup,0))</f>
        <v>51.346621342816277</v>
      </c>
      <c r="K23" s="110">
        <f>INDEX([2]!tbl_Forecast,MATCH($D$8&amp;$C23&amp;$D$7,[2]!rng_ForecastRowLookup,0),MATCH(K$11,[2]!rng_ForecastColumnLookup,0))</f>
        <v>50.884501750730934</v>
      </c>
      <c r="L23" s="110">
        <f>INDEX([2]!tbl_Forecast,MATCH($D$8&amp;$C23&amp;$D$7,[2]!rng_ForecastRowLookup,0),MATCH(L$11,[2]!rng_ForecastColumnLookup,0))</f>
        <v>50.426541234974358</v>
      </c>
      <c r="M23" s="110">
        <f>INDEX([2]!tbl_Forecast,MATCH($D$8&amp;$C23&amp;$D$7,[2]!rng_ForecastRowLookup,0),MATCH(M$11,[2]!rng_ForecastColumnLookup,0))</f>
        <v>49.97270236385959</v>
      </c>
      <c r="N23" s="110">
        <f>INDEX([2]!tbl_Forecast,MATCH($D$8&amp;$C23&amp;$D$7,[2]!rng_ForecastRowLookup,0),MATCH(N$11,[2]!rng_ForecastColumnLookup,0))</f>
        <v>49.522948042584851</v>
      </c>
      <c r="O23" s="110">
        <f>INDEX([2]!tbl_Forecast,MATCH($D$8&amp;$C23&amp;$D$7,[2]!rng_ForecastRowLookup,0),MATCH(O$11,[2]!rng_ForecastColumnLookup,0))</f>
        <v>49.077241510201581</v>
      </c>
      <c r="P23" s="110">
        <f>INDEX([2]!tbl_Forecast,MATCH($D$8&amp;$C23&amp;$D$7,[2]!rng_ForecastRowLookup,0),MATCH(P$11,[2]!rng_ForecastColumnLookup,0))</f>
        <v>48.635546336609778</v>
      </c>
      <c r="Q23" s="110">
        <f>INDEX([2]!tbl_Forecast,MATCH($D$8&amp;$C23&amp;$D$7,[2]!rng_ForecastRowLookup,0),MATCH(Q$11,[2]!rng_ForecastColumnLookup,0))</f>
        <v>48.197826419580288</v>
      </c>
      <c r="R23" s="110">
        <f>INDEX([2]!tbl_Forecast,MATCH($D$8&amp;$C23&amp;$D$7,[2]!rng_ForecastRowLookup,0),MATCH(R$11,[2]!rng_ForecastColumnLookup,0))</f>
        <v>47.76404598180406</v>
      </c>
      <c r="S23" s="110">
        <f>INDEX([2]!tbl_Forecast,MATCH($D$8&amp;$C23&amp;$D$7,[2]!rng_ForecastRowLookup,0),MATCH(S$11,[2]!rng_ForecastColumnLookup,0))</f>
        <v>47.33416956796782</v>
      </c>
      <c r="T23" s="110">
        <f>INDEX([2]!tbl_Forecast,MATCH($D$8&amp;$C23&amp;$D$7,[2]!rng_ForecastRowLookup,0),MATCH(T$11,[2]!rng_ForecastColumnLookup,0))</f>
        <v>46.908162041856116</v>
      </c>
      <c r="U23" s="110">
        <f>INDEX([2]!tbl_Forecast,MATCH($D$8&amp;$C23&amp;$D$7,[2]!rng_ForecastRowLookup,0),MATCH(U$11,[2]!rng_ForecastColumnLookup,0))</f>
        <v>46.485988583479411</v>
      </c>
      <c r="V23" s="110">
        <f>INDEX([2]!tbl_Forecast,MATCH($D$8&amp;$C23&amp;$D$7,[2]!rng_ForecastRowLookup,0),MATCH(V$11,[2]!rng_ForecastColumnLookup,0))</f>
        <v>46.067614686228097</v>
      </c>
      <c r="W23" s="110">
        <f>INDEX([2]!tbl_Forecast,MATCH($D$8&amp;$C23&amp;$D$7,[2]!rng_ForecastRowLookup,0),MATCH(W$11,[2]!rng_ForecastColumnLookup,0))</f>
        <v>45.653006154052044</v>
      </c>
      <c r="X23" s="110">
        <f>INDEX([2]!tbl_Forecast,MATCH($D$8&amp;$C23&amp;$D$7,[2]!rng_ForecastRowLookup,0),MATCH(X$11,[2]!rng_ForecastColumnLookup,0))</f>
        <v>45.242129098665572</v>
      </c>
      <c r="Y23" s="45"/>
    </row>
    <row r="24" spans="2:25">
      <c r="C24" s="20" t="s">
        <v>401</v>
      </c>
      <c r="E24" s="110">
        <f>INDEX([2]!tbl_Forecast,MATCH($D$8&amp;$C24&amp;$D$7,[2]!rng_ForecastRowLookup,0),MATCH(E$11,[2]!rng_ForecastColumnLookup,0))</f>
        <v>22.491017060912501</v>
      </c>
      <c r="F24" s="110">
        <f>INDEX([2]!tbl_Forecast,MATCH($D$8&amp;$C24&amp;$D$7,[2]!rng_ForecastRowLookup,0),MATCH(F$11,[2]!rng_ForecastColumnLookup,0))</f>
        <v>22.384859460384995</v>
      </c>
      <c r="G24" s="110">
        <f>INDEX([2]!tbl_Forecast,MATCH($D$8&amp;$C24&amp;$D$7,[2]!rng_ForecastRowLookup,0),MATCH(G$11,[2]!rng_ForecastColumnLookup,0))</f>
        <v>22.279202923731983</v>
      </c>
      <c r="H24" s="110">
        <f>INDEX([2]!tbl_Forecast,MATCH($D$8&amp;$C24&amp;$D$7,[2]!rng_ForecastRowLookup,0),MATCH(H$11,[2]!rng_ForecastColumnLookup,0))</f>
        <v>22.174045085931969</v>
      </c>
      <c r="I24" s="110">
        <f>INDEX([2]!tbl_Forecast,MATCH($D$8&amp;$C24&amp;$D$7,[2]!rng_ForecastRowLookup,0),MATCH(I$11,[2]!rng_ForecastColumnLookup,0))</f>
        <v>22.069383593126368</v>
      </c>
      <c r="J24" s="110">
        <f>INDEX([2]!tbl_Forecast,MATCH($D$8&amp;$C24&amp;$D$7,[2]!rng_ForecastRowLookup,0),MATCH(J$11,[2]!rng_ForecastColumnLookup,0))</f>
        <v>21.965216102566814</v>
      </c>
      <c r="K24" s="110">
        <f>INDEX([2]!tbl_Forecast,MATCH($D$8&amp;$C24&amp;$D$7,[2]!rng_ForecastRowLookup,0),MATCH(K$11,[2]!rng_ForecastColumnLookup,0))</f>
        <v>21.8615402825627</v>
      </c>
      <c r="L24" s="110">
        <f>INDEX([2]!tbl_Forecast,MATCH($D$8&amp;$C24&amp;$D$7,[2]!rng_ForecastRowLookup,0),MATCH(L$11,[2]!rng_ForecastColumnLookup,0))</f>
        <v>21.758353812429004</v>
      </c>
      <c r="M24" s="110">
        <f>INDEX([2]!tbl_Forecast,MATCH($D$8&amp;$C24&amp;$D$7,[2]!rng_ForecastRowLookup,0),MATCH(M$11,[2]!rng_ForecastColumnLookup,0))</f>
        <v>21.655654382434342</v>
      </c>
      <c r="N24" s="110">
        <f>INDEX([2]!tbl_Forecast,MATCH($D$8&amp;$C24&amp;$D$7,[2]!rng_ForecastRowLookup,0),MATCH(N$11,[2]!rng_ForecastColumnLookup,0))</f>
        <v>21.553439693749251</v>
      </c>
      <c r="O24" s="110">
        <f>INDEX([2]!tbl_Forecast,MATCH($D$8&amp;$C24&amp;$D$7,[2]!rng_ForecastRowLookup,0),MATCH(O$11,[2]!rng_ForecastColumnLookup,0))</f>
        <v>21.451707458394754</v>
      </c>
      <c r="P24" s="110">
        <f>INDEX([2]!tbl_Forecast,MATCH($D$8&amp;$C24&amp;$D$7,[2]!rng_ForecastRowLookup,0),MATCH(P$11,[2]!rng_ForecastColumnLookup,0))</f>
        <v>21.350455399191134</v>
      </c>
      <c r="Q24" s="110">
        <f>INDEX([2]!tbl_Forecast,MATCH($D$8&amp;$C24&amp;$D$7,[2]!rng_ForecastRowLookup,0),MATCH(Q$11,[2]!rng_ForecastColumnLookup,0))</f>
        <v>21.249681249706953</v>
      </c>
      <c r="R24" s="110">
        <f>INDEX([2]!tbl_Forecast,MATCH($D$8&amp;$C24&amp;$D$7,[2]!rng_ForecastRowLookup,0),MATCH(R$11,[2]!rng_ForecastColumnLookup,0))</f>
        <v>21.149382754208336</v>
      </c>
      <c r="S24" s="110">
        <f>INDEX([2]!tbl_Forecast,MATCH($D$8&amp;$C24&amp;$D$7,[2]!rng_ForecastRowLookup,0),MATCH(S$11,[2]!rng_ForecastColumnLookup,0))</f>
        <v>21.049557667608472</v>
      </c>
      <c r="T24" s="110">
        <f>INDEX([2]!tbl_Forecast,MATCH($D$8&amp;$C24&amp;$D$7,[2]!rng_ForecastRowLookup,0),MATCH(T$11,[2]!rng_ForecastColumnLookup,0))</f>
        <v>20.950203755417366</v>
      </c>
      <c r="U24" s="110">
        <f>INDEX([2]!tbl_Forecast,MATCH($D$8&amp;$C24&amp;$D$7,[2]!rng_ForecastRowLookup,0),MATCH(U$11,[2]!rng_ForecastColumnLookup,0))</f>
        <v>20.851318793691796</v>
      </c>
      <c r="V24" s="110">
        <f>INDEX([2]!tbl_Forecast,MATCH($D$8&amp;$C24&amp;$D$7,[2]!rng_ForecastRowLookup,0),MATCH(V$11,[2]!rng_ForecastColumnLookup,0))</f>
        <v>20.75290056898557</v>
      </c>
      <c r="W24" s="110">
        <f>INDEX([2]!tbl_Forecast,MATCH($D$8&amp;$C24&amp;$D$7,[2]!rng_ForecastRowLookup,0),MATCH(W$11,[2]!rng_ForecastColumnLookup,0))</f>
        <v>20.654946878299963</v>
      </c>
      <c r="X24" s="110">
        <f>INDEX([2]!tbl_Forecast,MATCH($D$8&amp;$C24&amp;$D$7,[2]!rng_ForecastRowLookup,0),MATCH(X$11,[2]!rng_ForecastColumnLookup,0))</f>
        <v>20.557455529034385</v>
      </c>
      <c r="Y24" s="45"/>
    </row>
    <row r="25" spans="2:25">
      <c r="C25" s="20" t="s">
        <v>376</v>
      </c>
      <c r="E25" s="110">
        <f>INDEX([2]!tbl_Forecast,MATCH($D$8&amp;$C25&amp;$D$7,[2]!rng_ForecastRowLookup,0),MATCH(E$11,[2]!rng_ForecastColumnLookup,0))</f>
        <v>51.550857208753726</v>
      </c>
      <c r="F25" s="110">
        <f>INDEX([2]!tbl_Forecast,MATCH($D$8&amp;$C25&amp;$D$7,[2]!rng_ForecastRowLookup,0),MATCH(F$11,[2]!rng_ForecastColumnLookup,0))</f>
        <v>51.307537162728408</v>
      </c>
      <c r="G25" s="110">
        <f>INDEX([2]!tbl_Forecast,MATCH($D$8&amp;$C25&amp;$D$7,[2]!rng_ForecastRowLookup,0),MATCH(G$11,[2]!rng_ForecastColumnLookup,0))</f>
        <v>51.065365587320336</v>
      </c>
      <c r="H25" s="110">
        <f>INDEX([2]!tbl_Forecast,MATCH($D$8&amp;$C25&amp;$D$7,[2]!rng_ForecastRowLookup,0),MATCH(H$11,[2]!rng_ForecastColumnLookup,0))</f>
        <v>50.824337061748189</v>
      </c>
      <c r="I25" s="110">
        <f>INDEX([2]!tbl_Forecast,MATCH($D$8&amp;$C25&amp;$D$7,[2]!rng_ForecastRowLookup,0),MATCH(I$11,[2]!rng_ForecastColumnLookup,0))</f>
        <v>50.584446190816735</v>
      </c>
      <c r="J25" s="110">
        <f>INDEX([2]!tbl_Forecast,MATCH($D$8&amp;$C25&amp;$D$7,[2]!rng_ForecastRowLookup,0),MATCH(J$11,[2]!rng_ForecastColumnLookup,0))</f>
        <v>50.345687604796083</v>
      </c>
      <c r="K25" s="110">
        <f>INDEX([2]!tbl_Forecast,MATCH($D$8&amp;$C25&amp;$D$7,[2]!rng_ForecastRowLookup,0),MATCH(K$11,[2]!rng_ForecastColumnLookup,0))</f>
        <v>50.108055959301453</v>
      </c>
      <c r="L25" s="110">
        <f>INDEX([2]!tbl_Forecast,MATCH($D$8&amp;$C25&amp;$D$7,[2]!rng_ForecastRowLookup,0),MATCH(L$11,[2]!rng_ForecastColumnLookup,0))</f>
        <v>49.871545935173543</v>
      </c>
      <c r="M25" s="110">
        <f>INDEX([2]!tbl_Forecast,MATCH($D$8&amp;$C25&amp;$D$7,[2]!rng_ForecastRowLookup,0),MATCH(M$11,[2]!rng_ForecastColumnLookup,0))</f>
        <v>49.636152238359529</v>
      </c>
      <c r="N25" s="110">
        <f>INDEX([2]!tbl_Forecast,MATCH($D$8&amp;$C25&amp;$D$7,[2]!rng_ForecastRowLookup,0),MATCH(N$11,[2]!rng_ForecastColumnLookup,0))</f>
        <v>49.40186959979448</v>
      </c>
      <c r="O25" s="110">
        <f>INDEX([2]!tbl_Forecast,MATCH($D$8&amp;$C25&amp;$D$7,[2]!rng_ForecastRowLookup,0),MATCH(O$11,[2]!rng_ForecastColumnLookup,0))</f>
        <v>49.168692775283453</v>
      </c>
      <c r="P25" s="110">
        <f>INDEX([2]!tbl_Forecast,MATCH($D$8&amp;$C25&amp;$D$7,[2]!rng_ForecastRowLookup,0),MATCH(P$11,[2]!rng_ForecastColumnLookup,0))</f>
        <v>48.936616545384119</v>
      </c>
      <c r="Q25" s="110">
        <f>INDEX([2]!tbl_Forecast,MATCH($D$8&amp;$C25&amp;$D$7,[2]!rng_ForecastRowLookup,0),MATCH(Q$11,[2]!rng_ForecastColumnLookup,0))</f>
        <v>48.705635715289908</v>
      </c>
      <c r="R25" s="110">
        <f>INDEX([2]!tbl_Forecast,MATCH($D$8&amp;$C25&amp;$D$7,[2]!rng_ForecastRowLookup,0),MATCH(R$11,[2]!rng_ForecastColumnLookup,0))</f>
        <v>48.475745114713739</v>
      </c>
      <c r="S25" s="110">
        <f>INDEX([2]!tbl_Forecast,MATCH($D$8&amp;$C25&amp;$D$7,[2]!rng_ForecastRowLookup,0),MATCH(S$11,[2]!rng_ForecastColumnLookup,0))</f>
        <v>48.246939597772297</v>
      </c>
      <c r="T25" s="110">
        <f>INDEX([2]!tbl_Forecast,MATCH($D$8&amp;$C25&amp;$D$7,[2]!rng_ForecastRowLookup,0),MATCH(T$11,[2]!rng_ForecastColumnLookup,0))</f>
        <v>48.019214042870807</v>
      </c>
      <c r="U25" s="110">
        <f>INDEX([2]!tbl_Forecast,MATCH($D$8&amp;$C25&amp;$D$7,[2]!rng_ForecastRowLookup,0),MATCH(U$11,[2]!rng_ForecastColumnLookup,0))</f>
        <v>47.792563352588466</v>
      </c>
      <c r="V25" s="110">
        <f>INDEX([2]!tbl_Forecast,MATCH($D$8&amp;$C25&amp;$D$7,[2]!rng_ForecastRowLookup,0),MATCH(V$11,[2]!rng_ForecastColumnLookup,0))</f>
        <v>47.56698245356425</v>
      </c>
      <c r="W25" s="110">
        <f>INDEX([2]!tbl_Forecast,MATCH($D$8&amp;$C25&amp;$D$7,[2]!rng_ForecastRowLookup,0),MATCH(W$11,[2]!rng_ForecastColumnLookup,0))</f>
        <v>47.342466296383435</v>
      </c>
      <c r="X25" s="110">
        <f>INDEX([2]!tbl_Forecast,MATCH($D$8&amp;$C25&amp;$D$7,[2]!rng_ForecastRowLookup,0),MATCH(X$11,[2]!rng_ForecastColumnLookup,0))</f>
        <v>47.119009855464505</v>
      </c>
      <c r="Y25" s="45"/>
    </row>
    <row r="26" spans="2:25">
      <c r="C26" s="20" t="s">
        <v>377</v>
      </c>
      <c r="E26" s="110">
        <f>INDEX([2]!tbl_Forecast,MATCH($D$8&amp;$C26&amp;$D$7,[2]!rng_ForecastRowLookup,0),MATCH(E$11,[2]!rng_ForecastColumnLookup,0))</f>
        <v>170.15189589049527</v>
      </c>
      <c r="F26" s="110">
        <f>INDEX([2]!tbl_Forecast,MATCH($D$8&amp;$C26&amp;$D$7,[2]!rng_ForecastRowLookup,0),MATCH(F$11,[2]!rng_ForecastColumnLookup,0))</f>
        <v>169.74353134035809</v>
      </c>
      <c r="G26" s="110">
        <f>INDEX([2]!tbl_Forecast,MATCH($D$8&amp;$C26&amp;$D$7,[2]!rng_ForecastRowLookup,0),MATCH(G$11,[2]!rng_ForecastColumnLookup,0))</f>
        <v>169.33614686514122</v>
      </c>
      <c r="H26" s="110">
        <f>INDEX([2]!tbl_Forecast,MATCH($D$8&amp;$C26&amp;$D$7,[2]!rng_ForecastRowLookup,0),MATCH(H$11,[2]!rng_ForecastColumnLookup,0))</f>
        <v>168.92974011266489</v>
      </c>
      <c r="I26" s="110">
        <f>INDEX([2]!tbl_Forecast,MATCH($D$8&amp;$C26&amp;$D$7,[2]!rng_ForecastRowLookup,0),MATCH(I$11,[2]!rng_ForecastColumnLookup,0))</f>
        <v>168.52430873639449</v>
      </c>
      <c r="J26" s="110">
        <f>INDEX([2]!tbl_Forecast,MATCH($D$8&amp;$C26&amp;$D$7,[2]!rng_ForecastRowLookup,0),MATCH(J$11,[2]!rng_ForecastColumnLookup,0))</f>
        <v>168.11985039542716</v>
      </c>
      <c r="K26" s="110">
        <f>INDEX([2]!tbl_Forecast,MATCH($D$8&amp;$C26&amp;$D$7,[2]!rng_ForecastRowLookup,0),MATCH(K$11,[2]!rng_ForecastColumnLookup,0))</f>
        <v>167.71636275447813</v>
      </c>
      <c r="L26" s="110">
        <f>INDEX([2]!tbl_Forecast,MATCH($D$8&amp;$C26&amp;$D$7,[2]!rng_ForecastRowLookup,0),MATCH(L$11,[2]!rng_ForecastColumnLookup,0))</f>
        <v>167.31384348386743</v>
      </c>
      <c r="M26" s="110">
        <f>INDEX([2]!tbl_Forecast,MATCH($D$8&amp;$C26&amp;$D$7,[2]!rng_ForecastRowLookup,0),MATCH(M$11,[2]!rng_ForecastColumnLookup,0))</f>
        <v>166.91229025950614</v>
      </c>
      <c r="N26" s="110">
        <f>INDEX([2]!tbl_Forecast,MATCH($D$8&amp;$C26&amp;$D$7,[2]!rng_ForecastRowLookup,0),MATCH(N$11,[2]!rng_ForecastColumnLookup,0))</f>
        <v>166.51170076288332</v>
      </c>
      <c r="O26" s="110">
        <f>INDEX([2]!tbl_Forecast,MATCH($D$8&amp;$C26&amp;$D$7,[2]!rng_ForecastRowLookup,0),MATCH(O$11,[2]!rng_ForecastColumnLookup,0))</f>
        <v>166.11207268105238</v>
      </c>
      <c r="P26" s="110">
        <f>INDEX([2]!tbl_Forecast,MATCH($D$8&amp;$C26&amp;$D$7,[2]!rng_ForecastRowLookup,0),MATCH(P$11,[2]!rng_ForecastColumnLookup,0))</f>
        <v>165.7134037066179</v>
      </c>
      <c r="Q26" s="110">
        <f>INDEX([2]!tbl_Forecast,MATCH($D$8&amp;$C26&amp;$D$7,[2]!rng_ForecastRowLookup,0),MATCH(Q$11,[2]!rng_ForecastColumnLookup,0))</f>
        <v>165.31569153772202</v>
      </c>
      <c r="R26" s="110">
        <f>INDEX([2]!tbl_Forecast,MATCH($D$8&amp;$C26&amp;$D$7,[2]!rng_ForecastRowLookup,0),MATCH(R$11,[2]!rng_ForecastColumnLookup,0))</f>
        <v>164.91893387803151</v>
      </c>
      <c r="S26" s="110">
        <f>INDEX([2]!tbl_Forecast,MATCH($D$8&amp;$C26&amp;$D$7,[2]!rng_ForecastRowLookup,0),MATCH(S$11,[2]!rng_ForecastColumnLookup,0))</f>
        <v>164.52312843672422</v>
      </c>
      <c r="T26" s="110">
        <f>INDEX([2]!tbl_Forecast,MATCH($D$8&amp;$C26&amp;$D$7,[2]!rng_ForecastRowLookup,0),MATCH(T$11,[2]!rng_ForecastColumnLookup,0))</f>
        <v>164.12827292847609</v>
      </c>
      <c r="U26" s="110">
        <f>INDEX([2]!tbl_Forecast,MATCH($D$8&amp;$C26&amp;$D$7,[2]!rng_ForecastRowLookup,0),MATCH(U$11,[2]!rng_ForecastColumnLookup,0))</f>
        <v>163.73436507344778</v>
      </c>
      <c r="V26" s="110">
        <f>INDEX([2]!tbl_Forecast,MATCH($D$8&amp;$C26&amp;$D$7,[2]!rng_ForecastRowLookup,0),MATCH(V$11,[2]!rng_ForecastColumnLookup,0))</f>
        <v>163.3414025972715</v>
      </c>
      <c r="W26" s="110">
        <f>INDEX([2]!tbl_Forecast,MATCH($D$8&amp;$C26&amp;$D$7,[2]!rng_ForecastRowLookup,0),MATCH(W$11,[2]!rng_ForecastColumnLookup,0))</f>
        <v>162.94938323103807</v>
      </c>
      <c r="X26" s="110">
        <f>INDEX([2]!tbl_Forecast,MATCH($D$8&amp;$C26&amp;$D$7,[2]!rng_ForecastRowLookup,0),MATCH(X$11,[2]!rng_ForecastColumnLookup,0))</f>
        <v>162.55830471128357</v>
      </c>
      <c r="Y26" s="45"/>
    </row>
    <row r="27" spans="2:25">
      <c r="C27" s="20" t="s">
        <v>378</v>
      </c>
      <c r="E27" s="110">
        <f>INDEX([2]!tbl_Forecast,MATCH($D$8&amp;$C27&amp;$D$7,[2]!rng_ForecastRowLookup,0),MATCH(E$11,[2]!rng_ForecastColumnLookup,0))</f>
        <v>105.02947953487826</v>
      </c>
      <c r="F27" s="110">
        <f>INDEX([2]!tbl_Forecast,MATCH($D$8&amp;$C27&amp;$D$7,[2]!rng_ForecastRowLookup,0),MATCH(F$11,[2]!rng_ForecastColumnLookup,0))</f>
        <v>104.80891762785501</v>
      </c>
      <c r="G27" s="110">
        <f>INDEX([2]!tbl_Forecast,MATCH($D$8&amp;$C27&amp;$D$7,[2]!rng_ForecastRowLookup,0),MATCH(G$11,[2]!rng_ForecastColumnLookup,0))</f>
        <v>104.58881890083651</v>
      </c>
      <c r="H27" s="110">
        <f>INDEX([2]!tbl_Forecast,MATCH($D$8&amp;$C27&amp;$D$7,[2]!rng_ForecastRowLookup,0),MATCH(H$11,[2]!rng_ForecastColumnLookup,0))</f>
        <v>104.36918238114475</v>
      </c>
      <c r="I27" s="110">
        <f>INDEX([2]!tbl_Forecast,MATCH($D$8&amp;$C27&amp;$D$7,[2]!rng_ForecastRowLookup,0),MATCH(I$11,[2]!rng_ForecastColumnLookup,0))</f>
        <v>104.15000709814436</v>
      </c>
      <c r="J27" s="110">
        <f>INDEX([2]!tbl_Forecast,MATCH($D$8&amp;$C27&amp;$D$7,[2]!rng_ForecastRowLookup,0),MATCH(J$11,[2]!rng_ForecastColumnLookup,0))</f>
        <v>103.93129208323826</v>
      </c>
      <c r="K27" s="110">
        <f>INDEX([2]!tbl_Forecast,MATCH($D$8&amp;$C27&amp;$D$7,[2]!rng_ForecastRowLookup,0),MATCH(K$11,[2]!rng_ForecastColumnLookup,0))</f>
        <v>103.71303636986346</v>
      </c>
      <c r="L27" s="110">
        <f>INDEX([2]!tbl_Forecast,MATCH($D$8&amp;$C27&amp;$D$7,[2]!rng_ForecastRowLookup,0),MATCH(L$11,[2]!rng_ForecastColumnLookup,0))</f>
        <v>103.49523899348674</v>
      </c>
      <c r="M27" s="110">
        <f>INDEX([2]!tbl_Forecast,MATCH($D$8&amp;$C27&amp;$D$7,[2]!rng_ForecastRowLookup,0),MATCH(M$11,[2]!rng_ForecastColumnLookup,0))</f>
        <v>103.27789899160042</v>
      </c>
      <c r="N27" s="110">
        <f>INDEX([2]!tbl_Forecast,MATCH($D$8&amp;$C27&amp;$D$7,[2]!rng_ForecastRowLookup,0),MATCH(N$11,[2]!rng_ForecastColumnLookup,0))</f>
        <v>103.06101540371807</v>
      </c>
      <c r="O27" s="110">
        <f>INDEX([2]!tbl_Forecast,MATCH($D$8&amp;$C27&amp;$D$7,[2]!rng_ForecastRowLookup,0),MATCH(O$11,[2]!rng_ForecastColumnLookup,0))</f>
        <v>102.84458727137024</v>
      </c>
      <c r="P27" s="110">
        <f>INDEX([2]!tbl_Forecast,MATCH($D$8&amp;$C27&amp;$D$7,[2]!rng_ForecastRowLookup,0),MATCH(P$11,[2]!rng_ForecastColumnLookup,0))</f>
        <v>102.62861363810038</v>
      </c>
      <c r="Q27" s="110">
        <f>INDEX([2]!tbl_Forecast,MATCH($D$8&amp;$C27&amp;$D$7,[2]!rng_ForecastRowLookup,0),MATCH(Q$11,[2]!rng_ForecastColumnLookup,0))</f>
        <v>102.41309354946036</v>
      </c>
      <c r="R27" s="110">
        <f>INDEX([2]!tbl_Forecast,MATCH($D$8&amp;$C27&amp;$D$7,[2]!rng_ForecastRowLookup,0),MATCH(R$11,[2]!rng_ForecastColumnLookup,0))</f>
        <v>102.19802605300649</v>
      </c>
      <c r="S27" s="110">
        <f>INDEX([2]!tbl_Forecast,MATCH($D$8&amp;$C27&amp;$D$7,[2]!rng_ForecastRowLookup,0),MATCH(S$11,[2]!rng_ForecastColumnLookup,0))</f>
        <v>101.98341019829519</v>
      </c>
      <c r="T27" s="110">
        <f>INDEX([2]!tbl_Forecast,MATCH($D$8&amp;$C27&amp;$D$7,[2]!rng_ForecastRowLookup,0),MATCH(T$11,[2]!rng_ForecastColumnLookup,0))</f>
        <v>101.76924503687877</v>
      </c>
      <c r="U27" s="110">
        <f>INDEX([2]!tbl_Forecast,MATCH($D$8&amp;$C27&amp;$D$7,[2]!rng_ForecastRowLookup,0),MATCH(U$11,[2]!rng_ForecastColumnLookup,0))</f>
        <v>101.55552962230132</v>
      </c>
      <c r="V27" s="110">
        <f>INDEX([2]!tbl_Forecast,MATCH($D$8&amp;$C27&amp;$D$7,[2]!rng_ForecastRowLookup,0),MATCH(V$11,[2]!rng_ForecastColumnLookup,0))</f>
        <v>101.3422630100945</v>
      </c>
      <c r="W27" s="110">
        <f>INDEX([2]!tbl_Forecast,MATCH($D$8&amp;$C27&amp;$D$7,[2]!rng_ForecastRowLookup,0),MATCH(W$11,[2]!rng_ForecastColumnLookup,0))</f>
        <v>101.1294442577733</v>
      </c>
      <c r="X27" s="110">
        <f>INDEX([2]!tbl_Forecast,MATCH($D$8&amp;$C27&amp;$D$7,[2]!rng_ForecastRowLookup,0),MATCH(X$11,[2]!rng_ForecastColumnLookup,0))</f>
        <v>100.91707242483197</v>
      </c>
      <c r="Y27" s="45"/>
    </row>
    <row r="28" spans="2:25">
      <c r="C28" s="97" t="s">
        <v>402</v>
      </c>
      <c r="E28" s="110">
        <f>INDEX([2]!tbl_Forecast,MATCH($D$8&amp;$C28&amp;$D$7,[2]!rng_ForecastRowLookup,0),MATCH(E$11,[2]!rng_ForecastColumnLookup,0))</f>
        <v>128.74820917277606</v>
      </c>
      <c r="F28" s="110">
        <f>INDEX([2]!tbl_Forecast,MATCH($D$8&amp;$C28&amp;$D$7,[2]!rng_ForecastRowLookup,0),MATCH(F$11,[2]!rng_ForecastColumnLookup,0))</f>
        <v>128.43921347076139</v>
      </c>
      <c r="G28" s="110">
        <f>INDEX([2]!tbl_Forecast,MATCH($D$8&amp;$C28&amp;$D$7,[2]!rng_ForecastRowLookup,0),MATCH(G$11,[2]!rng_ForecastColumnLookup,0))</f>
        <v>128.1309593584316</v>
      </c>
      <c r="H28" s="110">
        <f>INDEX([2]!tbl_Forecast,MATCH($D$8&amp;$C28&amp;$D$7,[2]!rng_ForecastRowLookup,0),MATCH(H$11,[2]!rng_ForecastColumnLookup,0))</f>
        <v>127.82344505597135</v>
      </c>
      <c r="I28" s="110">
        <f>INDEX([2]!tbl_Forecast,MATCH($D$8&amp;$C28&amp;$D$7,[2]!rng_ForecastRowLookup,0),MATCH(I$11,[2]!rng_ForecastColumnLookup,0))</f>
        <v>127.51666878783702</v>
      </c>
      <c r="J28" s="110">
        <f>INDEX([2]!tbl_Forecast,MATCH($D$8&amp;$C28&amp;$D$7,[2]!rng_ForecastRowLookup,0),MATCH(J$11,[2]!rng_ForecastColumnLookup,0))</f>
        <v>127.21062878274621</v>
      </c>
      <c r="K28" s="110">
        <f>INDEX([2]!tbl_Forecast,MATCH($D$8&amp;$C28&amp;$D$7,[2]!rng_ForecastRowLookup,0),MATCH(K$11,[2]!rng_ForecastColumnLookup,0))</f>
        <v>126.90532327366765</v>
      </c>
      <c r="L28" s="110">
        <f>INDEX([2]!tbl_Forecast,MATCH($D$8&amp;$C28&amp;$D$7,[2]!rng_ForecastRowLookup,0),MATCH(L$11,[2]!rng_ForecastColumnLookup,0))</f>
        <v>126.60075049781085</v>
      </c>
      <c r="M28" s="110">
        <f>INDEX([2]!tbl_Forecast,MATCH($D$8&amp;$C28&amp;$D$7,[2]!rng_ForecastRowLookup,0),MATCH(M$11,[2]!rng_ForecastColumnLookup,0))</f>
        <v>126.29690869661611</v>
      </c>
      <c r="N28" s="110">
        <f>INDEX([2]!tbl_Forecast,MATCH($D$8&amp;$C28&amp;$D$7,[2]!rng_ForecastRowLookup,0),MATCH(N$11,[2]!rng_ForecastColumnLookup,0))</f>
        <v>125.99379611574425</v>
      </c>
      <c r="O28" s="110">
        <f>INDEX([2]!tbl_Forecast,MATCH($D$8&amp;$C28&amp;$D$7,[2]!rng_ForecastRowLookup,0),MATCH(O$11,[2]!rng_ForecastColumnLookup,0))</f>
        <v>125.69141100506647</v>
      </c>
      <c r="P28" s="110">
        <f>INDEX([2]!tbl_Forecast,MATCH($D$8&amp;$C28&amp;$D$7,[2]!rng_ForecastRowLookup,0),MATCH(P$11,[2]!rng_ForecastColumnLookup,0))</f>
        <v>125.3897516186543</v>
      </c>
      <c r="Q28" s="110">
        <f>INDEX([2]!tbl_Forecast,MATCH($D$8&amp;$C28&amp;$D$7,[2]!rng_ForecastRowLookup,0),MATCH(Q$11,[2]!rng_ForecastColumnLookup,0))</f>
        <v>125.08881621476955</v>
      </c>
      <c r="R28" s="110">
        <f>INDEX([2]!tbl_Forecast,MATCH($D$8&amp;$C28&amp;$D$7,[2]!rng_ForecastRowLookup,0),MATCH(R$11,[2]!rng_ForecastColumnLookup,0))</f>
        <v>124.78860305585408</v>
      </c>
      <c r="S28" s="110">
        <f>INDEX([2]!tbl_Forecast,MATCH($D$8&amp;$C28&amp;$D$7,[2]!rng_ForecastRowLookup,0),MATCH(S$11,[2]!rng_ForecastColumnLookup,0))</f>
        <v>124.48911040852005</v>
      </c>
      <c r="T28" s="110">
        <f>INDEX([2]!tbl_Forecast,MATCH($D$8&amp;$C28&amp;$D$7,[2]!rng_ForecastRowLookup,0),MATCH(T$11,[2]!rng_ForecastColumnLookup,0))</f>
        <v>124.1903365435396</v>
      </c>
      <c r="U28" s="110">
        <f>INDEX([2]!tbl_Forecast,MATCH($D$8&amp;$C28&amp;$D$7,[2]!rng_ForecastRowLookup,0),MATCH(U$11,[2]!rng_ForecastColumnLookup,0))</f>
        <v>123.8922797358351</v>
      </c>
      <c r="V28" s="110">
        <f>INDEX([2]!tbl_Forecast,MATCH($D$8&amp;$C28&amp;$D$7,[2]!rng_ForecastRowLookup,0),MATCH(V$11,[2]!rng_ForecastColumnLookup,0))</f>
        <v>123.59493826446912</v>
      </c>
      <c r="W28" s="110">
        <f>INDEX([2]!tbl_Forecast,MATCH($D$8&amp;$C28&amp;$D$7,[2]!rng_ForecastRowLookup,0),MATCH(W$11,[2]!rng_ForecastColumnLookup,0))</f>
        <v>123.29831041263438</v>
      </c>
      <c r="X28" s="110">
        <f>INDEX([2]!tbl_Forecast,MATCH($D$8&amp;$C28&amp;$D$7,[2]!rng_ForecastRowLookup,0),MATCH(X$11,[2]!rng_ForecastColumnLookup,0))</f>
        <v>123.00239446764408</v>
      </c>
      <c r="Y28" s="45"/>
    </row>
    <row r="29" spans="2:25">
      <c r="C29" s="20" t="s">
        <v>379</v>
      </c>
      <c r="E29" s="110">
        <f>INDEX([2]!tbl_Forecast,MATCH($D$8&amp;$C29&amp;$D$7,[2]!rng_ForecastRowLookup,0),MATCH(E$11,[2]!rng_ForecastColumnLookup,0))</f>
        <v>375.90224900649127</v>
      </c>
      <c r="F29" s="110">
        <f>INDEX([2]!tbl_Forecast,MATCH($D$8&amp;$C29&amp;$D$7,[2]!rng_ForecastRowLookup,0),MATCH(F$11,[2]!rng_ForecastColumnLookup,0))</f>
        <v>374.21570091594884</v>
      </c>
      <c r="G29" s="110">
        <f>INDEX([2]!tbl_Forecast,MATCH($D$8&amp;$C29&amp;$D$7,[2]!rng_ForecastRowLookup,0),MATCH(G$11,[2]!rng_ForecastColumnLookup,0))</f>
        <v>372.53671980450594</v>
      </c>
      <c r="H29" s="110">
        <f>INDEX([2]!tbl_Forecast,MATCH($D$8&amp;$C29&amp;$D$7,[2]!rng_ForecastRowLookup,0),MATCH(H$11,[2]!rng_ForecastColumnLookup,0))</f>
        <v>370.86527172164978</v>
      </c>
      <c r="I29" s="110">
        <f>INDEX([2]!tbl_Forecast,MATCH($D$8&amp;$C29&amp;$D$7,[2]!rng_ForecastRowLookup,0),MATCH(I$11,[2]!rng_ForecastColumnLookup,0))</f>
        <v>369.20132286919198</v>
      </c>
      <c r="J29" s="110">
        <f>INDEX([2]!tbl_Forecast,MATCH($D$8&amp;$C29&amp;$D$7,[2]!rng_ForecastRowLookup,0),MATCH(J$11,[2]!rng_ForecastColumnLookup,0))</f>
        <v>367.54483960058553</v>
      </c>
      <c r="K29" s="110">
        <f>INDEX([2]!tbl_Forecast,MATCH($D$8&amp;$C29&amp;$D$7,[2]!rng_ForecastRowLookup,0),MATCH(K$11,[2]!rng_ForecastColumnLookup,0))</f>
        <v>365.89578842024423</v>
      </c>
      <c r="L29" s="110">
        <f>INDEX([2]!tbl_Forecast,MATCH($D$8&amp;$C29&amp;$D$7,[2]!rng_ForecastRowLookup,0),MATCH(L$11,[2]!rng_ForecastColumnLookup,0))</f>
        <v>364.25413598286536</v>
      </c>
      <c r="M29" s="110">
        <f>INDEX([2]!tbl_Forecast,MATCH($D$8&amp;$C29&amp;$D$7,[2]!rng_ForecastRowLookup,0),MATCH(M$11,[2]!rng_ForecastColumnLookup,0))</f>
        <v>362.6198490927556</v>
      </c>
      <c r="N29" s="110">
        <f>INDEX([2]!tbl_Forecast,MATCH($D$8&amp;$C29&amp;$D$7,[2]!rng_ForecastRowLookup,0),MATCH(N$11,[2]!rng_ForecastColumnLookup,0))</f>
        <v>360.99289470315949</v>
      </c>
      <c r="O29" s="110">
        <f>INDEX([2]!tbl_Forecast,MATCH($D$8&amp;$C29&amp;$D$7,[2]!rng_ForecastRowLookup,0),MATCH(O$11,[2]!rng_ForecastColumnLookup,0))</f>
        <v>359.37323991559134</v>
      </c>
      <c r="P29" s="110">
        <f>INDEX([2]!tbl_Forecast,MATCH($D$8&amp;$C29&amp;$D$7,[2]!rng_ForecastRowLookup,0),MATCH(P$11,[2]!rng_ForecastColumnLookup,0))</f>
        <v>357.76085197917007</v>
      </c>
      <c r="Q29" s="110">
        <f>INDEX([2]!tbl_Forecast,MATCH($D$8&amp;$C29&amp;$D$7,[2]!rng_ForecastRowLookup,0),MATCH(Q$11,[2]!rng_ForecastColumnLookup,0))</f>
        <v>356.15569828995689</v>
      </c>
      <c r="R29" s="110">
        <f>INDEX([2]!tbl_Forecast,MATCH($D$8&amp;$C29&amp;$D$7,[2]!rng_ForecastRowLookup,0),MATCH(R$11,[2]!rng_ForecastColumnLookup,0))</f>
        <v>354.55774639029596</v>
      </c>
      <c r="S29" s="110">
        <f>INDEX([2]!tbl_Forecast,MATCH($D$8&amp;$C29&amp;$D$7,[2]!rng_ForecastRowLookup,0),MATCH(S$11,[2]!rng_ForecastColumnLookup,0))</f>
        <v>352.96696396815821</v>
      </c>
      <c r="T29" s="110">
        <f>INDEX([2]!tbl_Forecast,MATCH($D$8&amp;$C29&amp;$D$7,[2]!rng_ForecastRowLookup,0),MATCH(T$11,[2]!rng_ForecastColumnLookup,0))</f>
        <v>351.38331885648773</v>
      </c>
      <c r="U29" s="110">
        <f>INDEX([2]!tbl_Forecast,MATCH($D$8&amp;$C29&amp;$D$7,[2]!rng_ForecastRowLookup,0),MATCH(U$11,[2]!rng_ForecastColumnLookup,0))</f>
        <v>349.80677903255156</v>
      </c>
      <c r="V29" s="110">
        <f>INDEX([2]!tbl_Forecast,MATCH($D$8&amp;$C29&amp;$D$7,[2]!rng_ForecastRowLookup,0),MATCH(V$11,[2]!rng_ForecastColumnLookup,0))</f>
        <v>348.23731261729228</v>
      </c>
      <c r="W29" s="110">
        <f>INDEX([2]!tbl_Forecast,MATCH($D$8&amp;$C29&amp;$D$7,[2]!rng_ForecastRowLookup,0),MATCH(W$11,[2]!rng_ForecastColumnLookup,0))</f>
        <v>346.67488787468267</v>
      </c>
      <c r="X29" s="110">
        <f>INDEX([2]!tbl_Forecast,MATCH($D$8&amp;$C29&amp;$D$7,[2]!rng_ForecastRowLookup,0),MATCH(X$11,[2]!rng_ForecastColumnLookup,0))</f>
        <v>345.11947321108494</v>
      </c>
      <c r="Y29" s="45"/>
    </row>
    <row r="30" spans="2:25">
      <c r="C30" s="20" t="s">
        <v>380</v>
      </c>
      <c r="E30" s="110">
        <f>INDEX([2]!tbl_Forecast,MATCH($D$8&amp;$C30&amp;$D$7,[2]!rng_ForecastRowLookup,0),MATCH(E$11,[2]!rng_ForecastColumnLookup,0))</f>
        <v>342.64988330108076</v>
      </c>
      <c r="F30" s="110">
        <f>INDEX([2]!tbl_Forecast,MATCH($D$8&amp;$C30&amp;$D$7,[2]!rng_ForecastRowLookup,0),MATCH(F$11,[2]!rng_ForecastColumnLookup,0))</f>
        <v>339.56603435137106</v>
      </c>
      <c r="G30" s="110">
        <f>INDEX([2]!tbl_Forecast,MATCH($D$8&amp;$C30&amp;$D$7,[2]!rng_ForecastRowLookup,0),MATCH(G$11,[2]!rng_ForecastColumnLookup,0))</f>
        <v>336.50994004220871</v>
      </c>
      <c r="H30" s="110">
        <f>INDEX([2]!tbl_Forecast,MATCH($D$8&amp;$C30&amp;$D$7,[2]!rng_ForecastRowLookup,0),MATCH(H$11,[2]!rng_ForecastColumnLookup,0))</f>
        <v>333.48135058182885</v>
      </c>
      <c r="I30" s="110">
        <f>INDEX([2]!tbl_Forecast,MATCH($D$8&amp;$C30&amp;$D$7,[2]!rng_ForecastRowLookup,0),MATCH(I$11,[2]!rng_ForecastColumnLookup,0))</f>
        <v>330.48001842659238</v>
      </c>
      <c r="J30" s="110">
        <f>INDEX([2]!tbl_Forecast,MATCH($D$8&amp;$C30&amp;$D$7,[2]!rng_ForecastRowLookup,0),MATCH(J$11,[2]!rng_ForecastColumnLookup,0))</f>
        <v>327.50569826075304</v>
      </c>
      <c r="K30" s="110">
        <f>INDEX([2]!tbl_Forecast,MATCH($D$8&amp;$C30&amp;$D$7,[2]!rng_ForecastRowLookup,0),MATCH(K$11,[2]!rng_ForecastColumnLookup,0))</f>
        <v>324.55814697640625</v>
      </c>
      <c r="L30" s="110">
        <f>INDEX([2]!tbl_Forecast,MATCH($D$8&amp;$C30&amp;$D$7,[2]!rng_ForecastRowLookup,0),MATCH(L$11,[2]!rng_ForecastColumnLookup,0))</f>
        <v>321.63712365361863</v>
      </c>
      <c r="M30" s="110">
        <f>INDEX([2]!tbl_Forecast,MATCH($D$8&amp;$C30&amp;$D$7,[2]!rng_ForecastRowLookup,0),MATCH(M$11,[2]!rng_ForecastColumnLookup,0))</f>
        <v>318.7423895407361</v>
      </c>
      <c r="N30" s="110">
        <f>INDEX([2]!tbl_Forecast,MATCH($D$8&amp;$C30&amp;$D$7,[2]!rng_ForecastRowLookup,0),MATCH(N$11,[2]!rng_ForecastColumnLookup,0))</f>
        <v>315.87370803486942</v>
      </c>
      <c r="O30" s="110">
        <f>INDEX([2]!tbl_Forecast,MATCH($D$8&amp;$C30&amp;$D$7,[2]!rng_ForecastRowLookup,0),MATCH(O$11,[2]!rng_ForecastColumnLookup,0))</f>
        <v>313.03084466255564</v>
      </c>
      <c r="P30" s="110">
        <f>INDEX([2]!tbl_Forecast,MATCH($D$8&amp;$C30&amp;$D$7,[2]!rng_ForecastRowLookup,0),MATCH(P$11,[2]!rng_ForecastColumnLookup,0))</f>
        <v>310.21356706059254</v>
      </c>
      <c r="Q30" s="110">
        <f>INDEX([2]!tbl_Forecast,MATCH($D$8&amp;$C30&amp;$D$7,[2]!rng_ForecastRowLookup,0),MATCH(Q$11,[2]!rng_ForecastColumnLookup,0))</f>
        <v>307.42164495704725</v>
      </c>
      <c r="R30" s="110">
        <f>INDEX([2]!tbl_Forecast,MATCH($D$8&amp;$C30&amp;$D$7,[2]!rng_ForecastRowLookup,0),MATCH(R$11,[2]!rng_ForecastColumnLookup,0))</f>
        <v>304.65485015243382</v>
      </c>
      <c r="S30" s="110">
        <f>INDEX([2]!tbl_Forecast,MATCH($D$8&amp;$C30&amp;$D$7,[2]!rng_ForecastRowLookup,0),MATCH(S$11,[2]!rng_ForecastColumnLookup,0))</f>
        <v>301.9129565010619</v>
      </c>
      <c r="T30" s="110">
        <f>INDEX([2]!tbl_Forecast,MATCH($D$8&amp;$C30&amp;$D$7,[2]!rng_ForecastRowLookup,0),MATCH(T$11,[2]!rng_ForecastColumnLookup,0))</f>
        <v>299.19573989255235</v>
      </c>
      <c r="U30" s="110">
        <f>INDEX([2]!tbl_Forecast,MATCH($D$8&amp;$C30&amp;$D$7,[2]!rng_ForecastRowLookup,0),MATCH(U$11,[2]!rng_ForecastColumnLookup,0))</f>
        <v>296.50297823351934</v>
      </c>
      <c r="V30" s="110">
        <f>INDEX([2]!tbl_Forecast,MATCH($D$8&amp;$C30&amp;$D$7,[2]!rng_ForecastRowLookup,0),MATCH(V$11,[2]!rng_ForecastColumnLookup,0))</f>
        <v>293.83445142941764</v>
      </c>
      <c r="W30" s="110">
        <f>INDEX([2]!tbl_Forecast,MATCH($D$8&amp;$C30&amp;$D$7,[2]!rng_ForecastRowLookup,0),MATCH(W$11,[2]!rng_ForecastColumnLookup,0))</f>
        <v>291.18994136655289</v>
      </c>
      <c r="X30" s="110">
        <f>INDEX([2]!tbl_Forecast,MATCH($D$8&amp;$C30&amp;$D$7,[2]!rng_ForecastRowLookup,0),MATCH(X$11,[2]!rng_ForecastColumnLookup,0))</f>
        <v>288.5692318942539</v>
      </c>
      <c r="Y30" s="45"/>
    </row>
    <row r="31" spans="2:25">
      <c r="B31" s="140"/>
      <c r="E31" s="116">
        <f>SUM(E13:E30)</f>
        <v>3371.0405269479006</v>
      </c>
      <c r="F31" s="116">
        <f t="shared" ref="F31:X31" si="2">SUM(F13:F30)</f>
        <v>3356.5369104716883</v>
      </c>
      <c r="G31" s="116">
        <f t="shared" si="2"/>
        <v>3342.1075656435023</v>
      </c>
      <c r="H31" s="116">
        <f t="shared" si="2"/>
        <v>3327.7520346049623</v>
      </c>
      <c r="I31" s="116">
        <f t="shared" si="2"/>
        <v>3313.4698627952139</v>
      </c>
      <c r="J31" s="116">
        <f t="shared" si="2"/>
        <v>3299.2605989245808</v>
      </c>
      <c r="K31" s="116">
        <f t="shared" si="2"/>
        <v>3285.1237949484457</v>
      </c>
      <c r="L31" s="116">
        <f t="shared" si="2"/>
        <v>3271.0590060413433</v>
      </c>
      <c r="M31" s="116">
        <f t="shared" si="2"/>
        <v>3257.0657905712806</v>
      </c>
      <c r="N31" s="116">
        <f t="shared" si="2"/>
        <v>3243.1437100742696</v>
      </c>
      <c r="O31" s="116">
        <f t="shared" si="2"/>
        <v>3229.2923292290834</v>
      </c>
      <c r="P31" s="116">
        <f t="shared" si="2"/>
        <v>3215.5112158322117</v>
      </c>
      <c r="Q31" s="116">
        <f t="shared" si="2"/>
        <v>3201.7999407730422</v>
      </c>
      <c r="R31" s="116">
        <f t="shared" si="2"/>
        <v>3188.1580780092468</v>
      </c>
      <c r="S31" s="116">
        <f t="shared" si="2"/>
        <v>3174.5852045423726</v>
      </c>
      <c r="T31" s="116">
        <f t="shared" si="2"/>
        <v>3161.0809003936483</v>
      </c>
      <c r="U31" s="116">
        <f t="shared" si="2"/>
        <v>3147.644748579979</v>
      </c>
      <c r="V31" s="116">
        <f t="shared" si="2"/>
        <v>3134.2763350901637</v>
      </c>
      <c r="W31" s="116">
        <f t="shared" si="2"/>
        <v>3120.9752488612994</v>
      </c>
      <c r="X31" s="116">
        <f t="shared" si="2"/>
        <v>3107.74108175539</v>
      </c>
      <c r="Y31" s="115"/>
    </row>
    <row r="32" spans="2:25">
      <c r="E32" s="112"/>
      <c r="F32" s="112"/>
      <c r="G32" s="112"/>
      <c r="H32" s="112"/>
      <c r="I32" s="112"/>
      <c r="J32" s="112"/>
      <c r="K32" s="112"/>
      <c r="L32" s="112"/>
      <c r="M32" s="112"/>
      <c r="N32" s="112"/>
      <c r="O32" s="112"/>
      <c r="P32" s="112"/>
      <c r="Q32" s="112"/>
      <c r="R32" s="112"/>
      <c r="S32" s="112"/>
      <c r="T32" s="112"/>
      <c r="U32" s="112"/>
      <c r="V32" s="112"/>
      <c r="W32" s="112"/>
      <c r="X32" s="112"/>
      <c r="Y32" s="45"/>
    </row>
    <row r="33" spans="1:25">
      <c r="A33" s="42"/>
      <c r="B33" s="42"/>
      <c r="E33" s="116"/>
      <c r="F33" s="116"/>
      <c r="G33" s="116"/>
      <c r="H33" s="116"/>
      <c r="I33" s="116"/>
      <c r="J33" s="116"/>
      <c r="K33" s="116"/>
      <c r="L33" s="116"/>
      <c r="M33" s="116"/>
      <c r="N33" s="116"/>
      <c r="O33" s="116"/>
      <c r="P33" s="116"/>
      <c r="Q33" s="116"/>
      <c r="R33" s="116"/>
      <c r="S33" s="116"/>
      <c r="T33" s="116"/>
      <c r="U33" s="116"/>
      <c r="V33" s="116"/>
      <c r="W33" s="116"/>
      <c r="X33" s="116"/>
      <c r="Y33" s="42"/>
    </row>
    <row r="34" spans="1:25">
      <c r="A34" s="47" t="s">
        <v>404</v>
      </c>
      <c r="B34" s="47"/>
      <c r="C34" s="47"/>
      <c r="D34" s="141" t="s">
        <v>46</v>
      </c>
      <c r="E34" s="47">
        <f>E11</f>
        <v>2016</v>
      </c>
      <c r="F34" s="47">
        <f t="shared" ref="F34:X34" si="3">F11</f>
        <v>2017</v>
      </c>
      <c r="G34" s="47">
        <f t="shared" si="3"/>
        <v>2018</v>
      </c>
      <c r="H34" s="47">
        <f t="shared" si="3"/>
        <v>2019</v>
      </c>
      <c r="I34" s="47">
        <f t="shared" si="3"/>
        <v>2020</v>
      </c>
      <c r="J34" s="47">
        <f t="shared" si="3"/>
        <v>2021</v>
      </c>
      <c r="K34" s="47">
        <f t="shared" si="3"/>
        <v>2022</v>
      </c>
      <c r="L34" s="47">
        <f t="shared" si="3"/>
        <v>2023</v>
      </c>
      <c r="M34" s="47">
        <f t="shared" si="3"/>
        <v>2024</v>
      </c>
      <c r="N34" s="47">
        <f t="shared" si="3"/>
        <v>2025</v>
      </c>
      <c r="O34" s="47">
        <f t="shared" si="3"/>
        <v>2026</v>
      </c>
      <c r="P34" s="47">
        <f t="shared" si="3"/>
        <v>2027</v>
      </c>
      <c r="Q34" s="47">
        <f t="shared" si="3"/>
        <v>2028</v>
      </c>
      <c r="R34" s="47">
        <f t="shared" si="3"/>
        <v>2029</v>
      </c>
      <c r="S34" s="47">
        <f t="shared" si="3"/>
        <v>2030</v>
      </c>
      <c r="T34" s="47">
        <f t="shared" si="3"/>
        <v>2031</v>
      </c>
      <c r="U34" s="47">
        <f t="shared" si="3"/>
        <v>2032</v>
      </c>
      <c r="V34" s="47">
        <f t="shared" si="3"/>
        <v>2033</v>
      </c>
      <c r="W34" s="47">
        <f t="shared" si="3"/>
        <v>2034</v>
      </c>
      <c r="X34" s="47">
        <f t="shared" si="3"/>
        <v>2035</v>
      </c>
      <c r="Y34" s="142">
        <v>0.85</v>
      </c>
    </row>
    <row r="35" spans="1:25">
      <c r="A35" s="113"/>
      <c r="B35" s="113" t="s">
        <v>412</v>
      </c>
      <c r="C35" s="47" t="str">
        <f>C8</f>
        <v>WEPT-Retro</v>
      </c>
      <c r="D35" s="141" t="str">
        <f>VLOOKUP(C35,[1]ACHIEV!$B$12:$C$93,2,FALSE)</f>
        <v>Retro5Med</v>
      </c>
      <c r="E35" s="48">
        <f>VLOOKUP($C$35,[1]!ACHIEV,MATCH(E$11,$E$11:$X$11,0)+2,FALSE)</f>
        <v>4.2999999999999997E-2</v>
      </c>
      <c r="F35" s="48">
        <f>VLOOKUP($C$35,[1]!ACHIEV,MATCH(F$11,$E$11:$X$11,0)+2,FALSE)</f>
        <v>5.279714228027832E-2</v>
      </c>
      <c r="G35" s="48">
        <f>VLOOKUP($C$35,[1]!ACHIEV,MATCH(G$11,$E$11:$X$11,0)+2,FALSE)</f>
        <v>6.4608251467478173E-2</v>
      </c>
      <c r="H35" s="48">
        <f>VLOOKUP($C$35,[1]!ACHIEV,MATCH(H$11,$E$11:$X$11,0)+2,FALSE)</f>
        <v>7.4999999999999997E-2</v>
      </c>
      <c r="I35" s="48">
        <f>VLOOKUP($C$35,[1]!ACHIEV,MATCH(I$11,$E$11:$X$11,0)+2,FALSE)</f>
        <v>8.5546997470333563E-2</v>
      </c>
      <c r="J35" s="48">
        <f>VLOOKUP($C$35,[1]!ACHIEV,MATCH(J$11,$E$11:$X$11,0)+2,FALSE)</f>
        <v>0.10001472303820647</v>
      </c>
      <c r="K35" s="48">
        <f>VLOOKUP($C$35,[1]!ACHIEV,MATCH(K$11,$E$11:$X$11,0)+2,FALSE)</f>
        <v>0.10971770435235073</v>
      </c>
      <c r="L35" s="48">
        <f>VLOOKUP($C$35,[1]!ACHIEV,MATCH(L$11,$E$11:$X$11,0)+2,FALSE)</f>
        <v>0.11208438511970376</v>
      </c>
      <c r="M35" s="48">
        <f>VLOOKUP($C$35,[1]!ACHIEV,MATCH(M$11,$E$11:$X$11,0)+2,FALSE)</f>
        <v>0.10562608162722853</v>
      </c>
      <c r="N35" s="48">
        <f>VLOOKUP($C$35,[1]!ACHIEV,MATCH(N$11,$E$11:$X$11,0)+2,FALSE)</f>
        <v>9.0794563997872335E-2</v>
      </c>
      <c r="O35" s="48">
        <f>VLOOKUP($C$35,[1]!ACHIEV,MATCH(O$11,$E$11:$X$11,0)+2,FALSE)</f>
        <v>7.0260666991849297E-2</v>
      </c>
      <c r="P35" s="48">
        <f>VLOOKUP($C$35,[1]!ACHIEV,MATCH(P$11,$E$11:$X$11,0)+2,FALSE)</f>
        <v>4.8218360404944538E-2</v>
      </c>
      <c r="Q35" s="48">
        <f>VLOOKUP($C$35,[1]!ACHIEV,MATCH(Q$11,$E$11:$X$11,0)+2,FALSE)</f>
        <v>2.8854234614640095E-2</v>
      </c>
      <c r="R35" s="48">
        <f>VLOOKUP($C$35,[1]!ACHIEV,MATCH(R$11,$E$11:$X$11,0)+2,FALSE)</f>
        <v>1.4773964924806759E-2</v>
      </c>
      <c r="S35" s="48">
        <f>VLOOKUP($C$35,[1]!ACHIEV,MATCH(S$11,$E$11:$X$11,0)+2,FALSE)</f>
        <v>6.3385343681182649E-3</v>
      </c>
      <c r="T35" s="48">
        <f>VLOOKUP($C$35,[1]!ACHIEV,MATCH(T$11,$E$11:$X$11,0)+2,FALSE)</f>
        <v>2.2268577196306039E-3</v>
      </c>
      <c r="U35" s="48">
        <f>VLOOKUP($C$35,[1]!ACHIEV,MATCH(U$11,$E$11:$X$11,0)+2,FALSE)</f>
        <v>6.2471001963848583E-4</v>
      </c>
      <c r="V35" s="48">
        <f>VLOOKUP($C$35,[1]!ACHIEV,MATCH(V$11,$E$11:$X$11,0)+2,FALSE)</f>
        <v>1.3615841889635938E-4</v>
      </c>
      <c r="W35" s="48">
        <f>VLOOKUP($C$35,[1]!ACHIEV,MATCH(W$11,$E$11:$X$11,0)+2,FALSE)</f>
        <v>2.2380636622298944E-5</v>
      </c>
      <c r="X35" s="48">
        <f>VLOOKUP($C$35,[1]!ACHIEV,MATCH(X$11,$E$11:$X$11,0)+2,FALSE)</f>
        <v>2.68643837586513E-6</v>
      </c>
      <c r="Y35" s="42"/>
    </row>
    <row r="36" spans="1:25">
      <c r="B36" s="158">
        <f ca="1">VLOOKUP($C$35,[1]!APPLIC,MATCH(C36,BLDGTYP,0)+1,FALSE)*MMap!K11</f>
        <v>0</v>
      </c>
      <c r="C36" s="20" t="str">
        <f>C13</f>
        <v>Large Off</v>
      </c>
      <c r="E36" s="157">
        <f t="shared" ref="E36:E48" ca="1" si="4">E13*E$35*$Y$34*$B36</f>
        <v>0</v>
      </c>
      <c r="F36" s="157">
        <f ca="1">(F13)*F$35*$Y$34*$B36</f>
        <v>0</v>
      </c>
      <c r="G36" s="157">
        <f t="shared" ref="G36:X50" ca="1" si="5">(G13)*G$35*$Y$34*$B36</f>
        <v>0</v>
      </c>
      <c r="H36" s="157">
        <f t="shared" ca="1" si="5"/>
        <v>0</v>
      </c>
      <c r="I36" s="157">
        <f t="shared" ca="1" si="5"/>
        <v>0</v>
      </c>
      <c r="J36" s="157">
        <f t="shared" ca="1" si="5"/>
        <v>0</v>
      </c>
      <c r="K36" s="157">
        <f t="shared" ca="1" si="5"/>
        <v>0</v>
      </c>
      <c r="L36" s="157">
        <f t="shared" ca="1" si="5"/>
        <v>0</v>
      </c>
      <c r="M36" s="157">
        <f t="shared" ca="1" si="5"/>
        <v>0</v>
      </c>
      <c r="N36" s="157">
        <f t="shared" ca="1" si="5"/>
        <v>0</v>
      </c>
      <c r="O36" s="157">
        <f t="shared" ca="1" si="5"/>
        <v>0</v>
      </c>
      <c r="P36" s="157">
        <f t="shared" ca="1" si="5"/>
        <v>0</v>
      </c>
      <c r="Q36" s="157">
        <f t="shared" ca="1" si="5"/>
        <v>0</v>
      </c>
      <c r="R36" s="157">
        <f t="shared" ca="1" si="5"/>
        <v>0</v>
      </c>
      <c r="S36" s="157">
        <f t="shared" ca="1" si="5"/>
        <v>0</v>
      </c>
      <c r="T36" s="157">
        <f t="shared" ca="1" si="5"/>
        <v>0</v>
      </c>
      <c r="U36" s="157">
        <f t="shared" ca="1" si="5"/>
        <v>0</v>
      </c>
      <c r="V36" s="157">
        <f t="shared" ca="1" si="5"/>
        <v>0</v>
      </c>
      <c r="W36" s="157">
        <f t="shared" ca="1" si="5"/>
        <v>0</v>
      </c>
      <c r="X36" s="157">
        <f t="shared" ca="1" si="5"/>
        <v>0</v>
      </c>
      <c r="Y36" s="115">
        <f ca="1">X13*$Y$34*B36</f>
        <v>0</v>
      </c>
    </row>
    <row r="37" spans="1:25">
      <c r="B37" s="158">
        <f ca="1">VLOOKUP($C$35,[1]!APPLIC,MATCH(C37,BLDGTYP,0)+1,FALSE)*MMap!K12</f>
        <v>0</v>
      </c>
      <c r="C37" s="20" t="str">
        <f t="shared" ref="C37:C53" si="6">C14</f>
        <v>Medium Off</v>
      </c>
      <c r="E37" s="157">
        <f t="shared" ca="1" si="4"/>
        <v>0</v>
      </c>
      <c r="F37" s="157">
        <f t="shared" ref="F37:U53" ca="1" si="7">(F14)*F$35*$Y$34*$B37</f>
        <v>0</v>
      </c>
      <c r="G37" s="157">
        <f t="shared" ca="1" si="7"/>
        <v>0</v>
      </c>
      <c r="H37" s="157">
        <f t="shared" ca="1" si="7"/>
        <v>0</v>
      </c>
      <c r="I37" s="157">
        <f t="shared" ca="1" si="7"/>
        <v>0</v>
      </c>
      <c r="J37" s="157">
        <f t="shared" ca="1" si="7"/>
        <v>0</v>
      </c>
      <c r="K37" s="157">
        <f t="shared" ca="1" si="7"/>
        <v>0</v>
      </c>
      <c r="L37" s="157">
        <f t="shared" ca="1" si="7"/>
        <v>0</v>
      </c>
      <c r="M37" s="157">
        <f t="shared" ca="1" si="7"/>
        <v>0</v>
      </c>
      <c r="N37" s="157">
        <f t="shared" ca="1" si="7"/>
        <v>0</v>
      </c>
      <c r="O37" s="157">
        <f t="shared" ca="1" si="7"/>
        <v>0</v>
      </c>
      <c r="P37" s="157">
        <f t="shared" ca="1" si="7"/>
        <v>0</v>
      </c>
      <c r="Q37" s="157">
        <f t="shared" ca="1" si="7"/>
        <v>0</v>
      </c>
      <c r="R37" s="157">
        <f t="shared" ca="1" si="7"/>
        <v>0</v>
      </c>
      <c r="S37" s="157">
        <f t="shared" ca="1" si="7"/>
        <v>0</v>
      </c>
      <c r="T37" s="157">
        <f t="shared" ca="1" si="7"/>
        <v>0</v>
      </c>
      <c r="U37" s="157">
        <f t="shared" ca="1" si="7"/>
        <v>0</v>
      </c>
      <c r="V37" s="157">
        <f t="shared" ca="1" si="5"/>
        <v>0</v>
      </c>
      <c r="W37" s="157">
        <f t="shared" ca="1" si="5"/>
        <v>0</v>
      </c>
      <c r="X37" s="157">
        <f t="shared" ca="1" si="5"/>
        <v>0</v>
      </c>
      <c r="Y37" s="115">
        <f t="shared" ref="Y37:Y53" ca="1" si="8">X14*$Y$34*B37</f>
        <v>0</v>
      </c>
    </row>
    <row r="38" spans="1:25">
      <c r="B38" s="158">
        <f ca="1">VLOOKUP($C$35,[1]!APPLIC,MATCH(C38,BLDGTYP,0)+1,FALSE)*MMap!K13</f>
        <v>0.15320471352707676</v>
      </c>
      <c r="C38" s="20" t="str">
        <f t="shared" si="6"/>
        <v>Small Off</v>
      </c>
      <c r="E38" s="157">
        <f t="shared" ca="1" si="4"/>
        <v>1.0308438972066116</v>
      </c>
      <c r="F38" s="157">
        <f t="shared" ca="1" si="7"/>
        <v>1.2619147691591945</v>
      </c>
      <c r="G38" s="157">
        <f t="shared" ca="1" si="5"/>
        <v>1.5395817444936972</v>
      </c>
      <c r="H38" s="157">
        <f t="shared" ca="1" si="5"/>
        <v>1.7818501867747529</v>
      </c>
      <c r="I38" s="157">
        <f t="shared" ca="1" si="5"/>
        <v>2.0263285016036212</v>
      </c>
      <c r="J38" s="157">
        <f t="shared" ca="1" si="5"/>
        <v>2.3619145241276613</v>
      </c>
      <c r="K38" s="157">
        <f t="shared" ca="1" si="5"/>
        <v>2.5832837416014489</v>
      </c>
      <c r="L38" s="157">
        <f t="shared" ca="1" si="5"/>
        <v>2.6310897968732405</v>
      </c>
      <c r="M38" s="157">
        <f t="shared" ca="1" si="5"/>
        <v>2.4720479149725296</v>
      </c>
      <c r="N38" s="157">
        <f t="shared" ca="1" si="5"/>
        <v>2.1185597689181876</v>
      </c>
      <c r="O38" s="157">
        <f t="shared" ca="1" si="5"/>
        <v>1.6345127023517487</v>
      </c>
      <c r="P38" s="157">
        <f t="shared" ca="1" si="5"/>
        <v>1.1183651588429486</v>
      </c>
      <c r="Q38" s="157">
        <f t="shared" ca="1" si="5"/>
        <v>0.66723052579697961</v>
      </c>
      <c r="R38" s="157">
        <f t="shared" ca="1" si="5"/>
        <v>0.34061092227841377</v>
      </c>
      <c r="S38" s="157">
        <f t="shared" ca="1" si="5"/>
        <v>0.14569529072679077</v>
      </c>
      <c r="T38" s="157">
        <f t="shared" ca="1" si="5"/>
        <v>5.1032200195548029E-2</v>
      </c>
      <c r="U38" s="157">
        <f t="shared" ca="1" si="5"/>
        <v>1.4273334809764764E-2</v>
      </c>
      <c r="V38" s="157">
        <f t="shared" ca="1" si="5"/>
        <v>3.1016060813255169E-3</v>
      </c>
      <c r="W38" s="157">
        <f t="shared" ca="1" si="5"/>
        <v>5.0828785657670763E-4</v>
      </c>
      <c r="X38" s="157">
        <f t="shared" ca="1" si="5"/>
        <v>6.0828812640914726E-5</v>
      </c>
      <c r="Y38" s="115">
        <f t="shared" ca="1" si="8"/>
        <v>22.64292126981162</v>
      </c>
    </row>
    <row r="39" spans="1:25">
      <c r="B39" s="158">
        <f ca="1">VLOOKUP($C$35,[1]!APPLIC,MATCH(C39,BLDGTYP,0)+1,FALSE)*MMap!K14</f>
        <v>0</v>
      </c>
      <c r="C39" s="20" t="str">
        <f t="shared" si="6"/>
        <v>XLarge Ret</v>
      </c>
      <c r="E39" s="157">
        <f t="shared" ca="1" si="4"/>
        <v>0</v>
      </c>
      <c r="F39" s="157">
        <f t="shared" ca="1" si="7"/>
        <v>0</v>
      </c>
      <c r="G39" s="157">
        <f t="shared" ca="1" si="5"/>
        <v>0</v>
      </c>
      <c r="H39" s="157">
        <f t="shared" ca="1" si="5"/>
        <v>0</v>
      </c>
      <c r="I39" s="157">
        <f t="shared" ca="1" si="5"/>
        <v>0</v>
      </c>
      <c r="J39" s="157">
        <f t="shared" ca="1" si="5"/>
        <v>0</v>
      </c>
      <c r="K39" s="157">
        <f t="shared" ca="1" si="5"/>
        <v>0</v>
      </c>
      <c r="L39" s="157">
        <f t="shared" ca="1" si="5"/>
        <v>0</v>
      </c>
      <c r="M39" s="157">
        <f t="shared" ca="1" si="5"/>
        <v>0</v>
      </c>
      <c r="N39" s="157">
        <f t="shared" ca="1" si="5"/>
        <v>0</v>
      </c>
      <c r="O39" s="157">
        <f t="shared" ca="1" si="5"/>
        <v>0</v>
      </c>
      <c r="P39" s="157">
        <f t="shared" ca="1" si="5"/>
        <v>0</v>
      </c>
      <c r="Q39" s="157">
        <f t="shared" ca="1" si="5"/>
        <v>0</v>
      </c>
      <c r="R39" s="157">
        <f t="shared" ca="1" si="5"/>
        <v>0</v>
      </c>
      <c r="S39" s="157">
        <f t="shared" ca="1" si="5"/>
        <v>0</v>
      </c>
      <c r="T39" s="157">
        <f t="shared" ca="1" si="5"/>
        <v>0</v>
      </c>
      <c r="U39" s="157">
        <f t="shared" ca="1" si="5"/>
        <v>0</v>
      </c>
      <c r="V39" s="157">
        <f t="shared" ca="1" si="5"/>
        <v>0</v>
      </c>
      <c r="W39" s="157">
        <f t="shared" ca="1" si="5"/>
        <v>0</v>
      </c>
      <c r="X39" s="157">
        <f t="shared" ca="1" si="5"/>
        <v>0</v>
      </c>
      <c r="Y39" s="115">
        <f t="shared" ca="1" si="8"/>
        <v>0</v>
      </c>
    </row>
    <row r="40" spans="1:25">
      <c r="B40" s="158">
        <f ca="1">VLOOKUP($C$35,[1]!APPLIC,MATCH(C40,BLDGTYP,0)+1,FALSE)*MMap!K15</f>
        <v>0</v>
      </c>
      <c r="C40" s="20" t="str">
        <f t="shared" si="6"/>
        <v>Large Ret</v>
      </c>
      <c r="E40" s="157">
        <f t="shared" ca="1" si="4"/>
        <v>0</v>
      </c>
      <c r="F40" s="157">
        <f t="shared" ca="1" si="7"/>
        <v>0</v>
      </c>
      <c r="G40" s="157">
        <f t="shared" ca="1" si="5"/>
        <v>0</v>
      </c>
      <c r="H40" s="157">
        <f t="shared" ca="1" si="5"/>
        <v>0</v>
      </c>
      <c r="I40" s="157">
        <f t="shared" ca="1" si="5"/>
        <v>0</v>
      </c>
      <c r="J40" s="157">
        <f t="shared" ca="1" si="5"/>
        <v>0</v>
      </c>
      <c r="K40" s="157">
        <f t="shared" ca="1" si="5"/>
        <v>0</v>
      </c>
      <c r="L40" s="157">
        <f t="shared" ca="1" si="5"/>
        <v>0</v>
      </c>
      <c r="M40" s="157">
        <f t="shared" ca="1" si="5"/>
        <v>0</v>
      </c>
      <c r="N40" s="157">
        <f t="shared" ca="1" si="5"/>
        <v>0</v>
      </c>
      <c r="O40" s="157">
        <f t="shared" ca="1" si="5"/>
        <v>0</v>
      </c>
      <c r="P40" s="157">
        <f t="shared" ca="1" si="5"/>
        <v>0</v>
      </c>
      <c r="Q40" s="157">
        <f t="shared" ca="1" si="5"/>
        <v>0</v>
      </c>
      <c r="R40" s="157">
        <f t="shared" ca="1" si="5"/>
        <v>0</v>
      </c>
      <c r="S40" s="157">
        <f t="shared" ca="1" si="5"/>
        <v>0</v>
      </c>
      <c r="T40" s="157">
        <f t="shared" ca="1" si="5"/>
        <v>0</v>
      </c>
      <c r="U40" s="157">
        <f t="shared" ca="1" si="5"/>
        <v>0</v>
      </c>
      <c r="V40" s="157">
        <f t="shared" ca="1" si="5"/>
        <v>0</v>
      </c>
      <c r="W40" s="157">
        <f t="shared" ca="1" si="5"/>
        <v>0</v>
      </c>
      <c r="X40" s="157">
        <f t="shared" ca="1" si="5"/>
        <v>0</v>
      </c>
      <c r="Y40" s="115">
        <f t="shared" ca="1" si="8"/>
        <v>0</v>
      </c>
    </row>
    <row r="41" spans="1:25">
      <c r="B41" s="158">
        <f ca="1">VLOOKUP($C$35,[1]!APPLIC,MATCH(C41,BLDGTYP,0)+1,FALSE)*MMap!K16</f>
        <v>0</v>
      </c>
      <c r="C41" s="20" t="str">
        <f t="shared" si="6"/>
        <v>Medium Ret</v>
      </c>
      <c r="E41" s="157">
        <f t="shared" ca="1" si="4"/>
        <v>0</v>
      </c>
      <c r="F41" s="157">
        <f t="shared" ca="1" si="7"/>
        <v>0</v>
      </c>
      <c r="G41" s="157">
        <f t="shared" ca="1" si="5"/>
        <v>0</v>
      </c>
      <c r="H41" s="157">
        <f t="shared" ca="1" si="5"/>
        <v>0</v>
      </c>
      <c r="I41" s="157">
        <f t="shared" ca="1" si="5"/>
        <v>0</v>
      </c>
      <c r="J41" s="157">
        <f t="shared" ca="1" si="5"/>
        <v>0</v>
      </c>
      <c r="K41" s="157">
        <f t="shared" ca="1" si="5"/>
        <v>0</v>
      </c>
      <c r="L41" s="157">
        <f t="shared" ca="1" si="5"/>
        <v>0</v>
      </c>
      <c r="M41" s="157">
        <f t="shared" ca="1" si="5"/>
        <v>0</v>
      </c>
      <c r="N41" s="157">
        <f t="shared" ca="1" si="5"/>
        <v>0</v>
      </c>
      <c r="O41" s="157">
        <f t="shared" ca="1" si="5"/>
        <v>0</v>
      </c>
      <c r="P41" s="157">
        <f t="shared" ca="1" si="5"/>
        <v>0</v>
      </c>
      <c r="Q41" s="157">
        <f t="shared" ca="1" si="5"/>
        <v>0</v>
      </c>
      <c r="R41" s="157">
        <f t="shared" ca="1" si="5"/>
        <v>0</v>
      </c>
      <c r="S41" s="157">
        <f t="shared" ca="1" si="5"/>
        <v>0</v>
      </c>
      <c r="T41" s="157">
        <f t="shared" ca="1" si="5"/>
        <v>0</v>
      </c>
      <c r="U41" s="157">
        <f t="shared" ca="1" si="5"/>
        <v>0</v>
      </c>
      <c r="V41" s="157">
        <f t="shared" ca="1" si="5"/>
        <v>0</v>
      </c>
      <c r="W41" s="157">
        <f t="shared" ca="1" si="5"/>
        <v>0</v>
      </c>
      <c r="X41" s="157">
        <f t="shared" ca="1" si="5"/>
        <v>0</v>
      </c>
      <c r="Y41" s="115">
        <f t="shared" ca="1" si="8"/>
        <v>0</v>
      </c>
    </row>
    <row r="42" spans="1:25">
      <c r="B42" s="158">
        <f ca="1">VLOOKUP($C$35,[1]!APPLIC,MATCH(C42,BLDGTYP,0)+1,FALSE)*MMap!K17</f>
        <v>0.13664586552250435</v>
      </c>
      <c r="C42" s="20" t="str">
        <f t="shared" si="6"/>
        <v>Small Ret</v>
      </c>
      <c r="E42" s="157">
        <f t="shared" ca="1" si="4"/>
        <v>0.54678591754816619</v>
      </c>
      <c r="F42" s="157">
        <f t="shared" ca="1" si="7"/>
        <v>0.66827762115742118</v>
      </c>
      <c r="G42" s="157">
        <f t="shared" ca="1" si="5"/>
        <v>0.8140144712023647</v>
      </c>
      <c r="H42" s="157">
        <f t="shared" ca="1" si="5"/>
        <v>0.94059580575713952</v>
      </c>
      <c r="I42" s="157">
        <f t="shared" ca="1" si="5"/>
        <v>1.0679334311925346</v>
      </c>
      <c r="J42" s="157">
        <f t="shared" ca="1" si="5"/>
        <v>1.2427992540083017</v>
      </c>
      <c r="K42" s="157">
        <f t="shared" ca="1" si="5"/>
        <v>1.3570985793321666</v>
      </c>
      <c r="L42" s="157">
        <f t="shared" ca="1" si="5"/>
        <v>1.3799947486131809</v>
      </c>
      <c r="M42" s="157">
        <f t="shared" ca="1" si="5"/>
        <v>1.294497230747891</v>
      </c>
      <c r="N42" s="157">
        <f t="shared" ca="1" si="5"/>
        <v>1.1076114594636548</v>
      </c>
      <c r="O42" s="157">
        <f t="shared" ca="1" si="5"/>
        <v>0.85317377502867375</v>
      </c>
      <c r="P42" s="157">
        <f t="shared" ca="1" si="5"/>
        <v>0.58282115127795653</v>
      </c>
      <c r="Q42" s="157">
        <f t="shared" ca="1" si="5"/>
        <v>0.34716030468220666</v>
      </c>
      <c r="R42" s="157">
        <f t="shared" ca="1" si="5"/>
        <v>0.17693559145430801</v>
      </c>
      <c r="S42" s="157">
        <f t="shared" ca="1" si="5"/>
        <v>7.5562205295078136E-2</v>
      </c>
      <c r="T42" s="157">
        <f t="shared" ca="1" si="5"/>
        <v>2.6424445393451772E-2</v>
      </c>
      <c r="U42" s="157">
        <f t="shared" ca="1" si="5"/>
        <v>7.3788642278959544E-3</v>
      </c>
      <c r="V42" s="157">
        <f t="shared" ca="1" si="5"/>
        <v>1.6008593754618416E-3</v>
      </c>
      <c r="W42" s="157">
        <f t="shared" ca="1" si="5"/>
        <v>2.6192608797636138E-4</v>
      </c>
      <c r="X42" s="157">
        <f t="shared" ca="1" si="5"/>
        <v>3.129542398842761E-5</v>
      </c>
      <c r="Y42" s="115">
        <f t="shared" ca="1" si="8"/>
        <v>11.649410710323609</v>
      </c>
    </row>
    <row r="43" spans="1:25">
      <c r="B43" s="158">
        <f ca="1">VLOOKUP($C$35,[1]!APPLIC,MATCH(C43,BLDGTYP,0)+1,FALSE)</f>
        <v>8.3000000000000004E-2</v>
      </c>
      <c r="C43" s="20" t="str">
        <f t="shared" si="6"/>
        <v>School K-12</v>
      </c>
      <c r="E43" s="157">
        <f t="shared" ca="1" si="4"/>
        <v>0.73146652785242272</v>
      </c>
      <c r="F43" s="157">
        <f t="shared" ca="1" si="7"/>
        <v>0.89444193117846404</v>
      </c>
      <c r="G43" s="157">
        <f t="shared" ca="1" si="5"/>
        <v>1.090047577903867</v>
      </c>
      <c r="H43" s="157">
        <f t="shared" ca="1" si="5"/>
        <v>1.2601854540757556</v>
      </c>
      <c r="I43" s="157">
        <f t="shared" ca="1" si="5"/>
        <v>1.4315077468850235</v>
      </c>
      <c r="J43" s="157">
        <f t="shared" ca="1" si="5"/>
        <v>1.6667428484885012</v>
      </c>
      <c r="K43" s="157">
        <f t="shared" ca="1" si="5"/>
        <v>1.8209461730554284</v>
      </c>
      <c r="L43" s="157">
        <f t="shared" ca="1" si="5"/>
        <v>1.8525982187746539</v>
      </c>
      <c r="M43" s="157">
        <f t="shared" ca="1" si="5"/>
        <v>1.7386934981071516</v>
      </c>
      <c r="N43" s="157">
        <f t="shared" ca="1" si="5"/>
        <v>1.4884266612981287</v>
      </c>
      <c r="O43" s="157">
        <f t="shared" ca="1" si="5"/>
        <v>1.1470849819680209</v>
      </c>
      <c r="P43" s="157">
        <f t="shared" ca="1" si="5"/>
        <v>0.78399175740835669</v>
      </c>
      <c r="Q43" s="157">
        <f t="shared" ca="1" si="5"/>
        <v>0.4672231456726863</v>
      </c>
      <c r="R43" s="157">
        <f t="shared" ca="1" si="5"/>
        <v>0.23824707987356067</v>
      </c>
      <c r="S43" s="157">
        <f t="shared" ca="1" si="5"/>
        <v>0.10179702934120341</v>
      </c>
      <c r="T43" s="157">
        <f t="shared" ca="1" si="5"/>
        <v>3.5616763870034068E-2</v>
      </c>
      <c r="U43" s="157">
        <f t="shared" ca="1" si="5"/>
        <v>9.9507586180367022E-3</v>
      </c>
      <c r="V43" s="157">
        <f t="shared" ca="1" si="5"/>
        <v>2.159921422158415E-3</v>
      </c>
      <c r="W43" s="157">
        <f t="shared" ca="1" si="5"/>
        <v>3.5357505738308392E-4</v>
      </c>
      <c r="X43" s="157">
        <f t="shared" ca="1" si="5"/>
        <v>4.2267036576976582E-5</v>
      </c>
      <c r="Y43" s="115">
        <f t="shared" ca="1" si="8"/>
        <v>15.733484511203454</v>
      </c>
    </row>
    <row r="44" spans="1:25">
      <c r="B44" s="158">
        <f ca="1">VLOOKUP($C$35,[1]!APPLIC,MATCH(C44,BLDGTYP,0)+1,FALSE)*MMap!K19</f>
        <v>2.4E-2</v>
      </c>
      <c r="C44" s="20" t="str">
        <f t="shared" si="6"/>
        <v>University</v>
      </c>
      <c r="E44" s="157">
        <f t="shared" ca="1" si="4"/>
        <v>0.10715296798208133</v>
      </c>
      <c r="F44" s="157">
        <f t="shared" ca="1" si="7"/>
        <v>0.1310273320295165</v>
      </c>
      <c r="G44" s="157">
        <f t="shared" ca="1" si="5"/>
        <v>0.15968171989633917</v>
      </c>
      <c r="H44" s="157">
        <f t="shared" ca="1" si="5"/>
        <v>0.18460531886335008</v>
      </c>
      <c r="I44" s="157">
        <f t="shared" ca="1" si="5"/>
        <v>0.20970242373007059</v>
      </c>
      <c r="J44" s="157">
        <f t="shared" ca="1" si="5"/>
        <v>0.24416215408080047</v>
      </c>
      <c r="K44" s="157">
        <f t="shared" ca="1" si="5"/>
        <v>0.26675149107830165</v>
      </c>
      <c r="L44" s="157">
        <f t="shared" ca="1" si="5"/>
        <v>0.27138821813603498</v>
      </c>
      <c r="M44" s="157">
        <f t="shared" ca="1" si="5"/>
        <v>0.25470224766172334</v>
      </c>
      <c r="N44" s="157">
        <f t="shared" ca="1" si="5"/>
        <v>0.21804050945436071</v>
      </c>
      <c r="O44" s="157">
        <f t="shared" ca="1" si="5"/>
        <v>0.16803716324029</v>
      </c>
      <c r="P44" s="157">
        <f t="shared" ca="1" si="5"/>
        <v>0.11484742019082818</v>
      </c>
      <c r="Q44" s="157">
        <f t="shared" ca="1" si="5"/>
        <v>6.8443797306407192E-2</v>
      </c>
      <c r="R44" s="157">
        <f t="shared" ca="1" si="5"/>
        <v>3.4900956844147776E-2</v>
      </c>
      <c r="S44" s="157">
        <f t="shared" ca="1" si="5"/>
        <v>1.4912307549730674E-2</v>
      </c>
      <c r="T44" s="157">
        <f t="shared" ca="1" si="5"/>
        <v>5.2175209845844086E-3</v>
      </c>
      <c r="U44" s="157">
        <f t="shared" ca="1" si="5"/>
        <v>1.4576925655455679E-3</v>
      </c>
      <c r="V44" s="157">
        <f t="shared" ca="1" si="5"/>
        <v>3.1640817751683485E-4</v>
      </c>
      <c r="W44" s="157">
        <f t="shared" ca="1" si="5"/>
        <v>5.1795421062214326E-5</v>
      </c>
      <c r="X44" s="157">
        <f t="shared" ca="1" si="5"/>
        <v>6.1917234002865967E-6</v>
      </c>
      <c r="Y44" s="115">
        <f t="shared" ca="1" si="8"/>
        <v>2.3048075310093941</v>
      </c>
    </row>
    <row r="45" spans="1:25">
      <c r="B45" s="158">
        <f ca="1">VLOOKUP($C$35,[1]!APPLIC,MATCH(C45,BLDGTYP,0)+1,FALSE)*MMap!K20</f>
        <v>2.2522565062750691E-4</v>
      </c>
      <c r="C45" s="20" t="str">
        <f t="shared" si="6"/>
        <v>Warehouse</v>
      </c>
      <c r="E45" s="157">
        <f t="shared" ca="1" si="4"/>
        <v>3.6936832645476717E-3</v>
      </c>
      <c r="F45" s="157">
        <f t="shared" ca="1" si="7"/>
        <v>4.5184735337078343E-3</v>
      </c>
      <c r="G45" s="157">
        <f t="shared" ca="1" si="5"/>
        <v>5.5088309377801037E-3</v>
      </c>
      <c r="H45" s="157">
        <f t="shared" ca="1" si="5"/>
        <v>6.3712236502094103E-3</v>
      </c>
      <c r="I45" s="157">
        <f t="shared" ca="1" si="5"/>
        <v>7.2402987865265384E-3</v>
      </c>
      <c r="J45" s="157">
        <f t="shared" ca="1" si="5"/>
        <v>8.4334599017395796E-3</v>
      </c>
      <c r="K45" s="157">
        <f t="shared" ca="1" si="5"/>
        <v>9.2174054247161977E-3</v>
      </c>
      <c r="L45" s="157">
        <f t="shared" ca="1" si="5"/>
        <v>9.3813906770315938E-3</v>
      </c>
      <c r="M45" s="157">
        <f t="shared" ca="1" si="5"/>
        <v>8.8081237550280238E-3</v>
      </c>
      <c r="N45" s="157">
        <f t="shared" ca="1" si="5"/>
        <v>7.5433145261592565E-3</v>
      </c>
      <c r="O45" s="157">
        <f t="shared" ca="1" si="5"/>
        <v>5.8157371205930456E-3</v>
      </c>
      <c r="P45" s="157">
        <f t="shared" ca="1" si="5"/>
        <v>3.9764458098885741E-3</v>
      </c>
      <c r="Q45" s="157">
        <f t="shared" ca="1" si="5"/>
        <v>2.3707312185584149E-3</v>
      </c>
      <c r="R45" s="157">
        <f t="shared" ca="1" si="5"/>
        <v>1.2093721239067393E-3</v>
      </c>
      <c r="S45" s="157">
        <f t="shared" ca="1" si="5"/>
        <v>5.1694206105429763E-4</v>
      </c>
      <c r="T45" s="157">
        <f t="shared" ca="1" si="5"/>
        <v>1.809404310053044E-4</v>
      </c>
      <c r="U45" s="157">
        <f t="shared" ca="1" si="5"/>
        <v>5.0572189055094242E-5</v>
      </c>
      <c r="V45" s="157">
        <f t="shared" ca="1" si="5"/>
        <v>1.0981657917736794E-5</v>
      </c>
      <c r="W45" s="157">
        <f t="shared" ca="1" si="5"/>
        <v>1.7983986911656746E-6</v>
      </c>
      <c r="X45" s="157">
        <f t="shared" ca="1" si="5"/>
        <v>2.1507035646156514E-7</v>
      </c>
      <c r="Y45" s="115">
        <f t="shared" ca="1" si="8"/>
        <v>8.0057803817035159E-2</v>
      </c>
    </row>
    <row r="46" spans="1:25">
      <c r="B46" s="158">
        <f ca="1">VLOOKUP($C$35,[1]!APPLIC,MATCH(C46,BLDGTYP,0)+1,FALSE)*MMap!K21</f>
        <v>0</v>
      </c>
      <c r="C46" s="20" t="str">
        <f t="shared" si="6"/>
        <v>Supermarket</v>
      </c>
      <c r="E46" s="157">
        <f t="shared" ca="1" si="4"/>
        <v>0</v>
      </c>
      <c r="F46" s="157">
        <f t="shared" ca="1" si="7"/>
        <v>0</v>
      </c>
      <c r="G46" s="157">
        <f t="shared" ca="1" si="5"/>
        <v>0</v>
      </c>
      <c r="H46" s="157">
        <f t="shared" ca="1" si="5"/>
        <v>0</v>
      </c>
      <c r="I46" s="157">
        <f t="shared" ca="1" si="5"/>
        <v>0</v>
      </c>
      <c r="J46" s="157">
        <f t="shared" ca="1" si="5"/>
        <v>0</v>
      </c>
      <c r="K46" s="157">
        <f t="shared" ca="1" si="5"/>
        <v>0</v>
      </c>
      <c r="L46" s="157">
        <f t="shared" ca="1" si="5"/>
        <v>0</v>
      </c>
      <c r="M46" s="157">
        <f t="shared" ca="1" si="5"/>
        <v>0</v>
      </c>
      <c r="N46" s="157">
        <f t="shared" ca="1" si="5"/>
        <v>0</v>
      </c>
      <c r="O46" s="157">
        <f t="shared" ca="1" si="5"/>
        <v>0</v>
      </c>
      <c r="P46" s="157">
        <f t="shared" ca="1" si="5"/>
        <v>0</v>
      </c>
      <c r="Q46" s="157">
        <f t="shared" ca="1" si="5"/>
        <v>0</v>
      </c>
      <c r="R46" s="157">
        <f t="shared" ca="1" si="5"/>
        <v>0</v>
      </c>
      <c r="S46" s="157">
        <f t="shared" ca="1" si="5"/>
        <v>0</v>
      </c>
      <c r="T46" s="157">
        <f t="shared" ca="1" si="5"/>
        <v>0</v>
      </c>
      <c r="U46" s="157">
        <f t="shared" ca="1" si="5"/>
        <v>0</v>
      </c>
      <c r="V46" s="157">
        <f t="shared" ca="1" si="5"/>
        <v>0</v>
      </c>
      <c r="W46" s="157">
        <f t="shared" ca="1" si="5"/>
        <v>0</v>
      </c>
      <c r="X46" s="157">
        <f t="shared" ca="1" si="5"/>
        <v>0</v>
      </c>
      <c r="Y46" s="115">
        <f t="shared" ca="1" si="8"/>
        <v>0</v>
      </c>
    </row>
    <row r="47" spans="1:25">
      <c r="B47" s="158">
        <f ca="1">VLOOKUP($C$35,[1]!APPLIC,MATCH(C47,BLDGTYP,0)+1,FALSE)*MMap!K22</f>
        <v>2.4735105465855767E-3</v>
      </c>
      <c r="C47" s="20" t="str">
        <f t="shared" si="6"/>
        <v>MiniMart</v>
      </c>
      <c r="E47" s="157">
        <f t="shared" ca="1" si="4"/>
        <v>2.0333411168766973E-3</v>
      </c>
      <c r="F47" s="157">
        <f t="shared" ca="1" si="7"/>
        <v>2.4848345706718418E-3</v>
      </c>
      <c r="G47" s="157">
        <f t="shared" ca="1" si="5"/>
        <v>3.0263581936602725E-3</v>
      </c>
      <c r="H47" s="157">
        <f t="shared" ca="1" si="5"/>
        <v>3.4965430667579459E-3</v>
      </c>
      <c r="I47" s="157">
        <f t="shared" ca="1" si="5"/>
        <v>3.9694256044729113E-3</v>
      </c>
      <c r="J47" s="157">
        <f t="shared" ca="1" si="5"/>
        <v>4.618831395661477E-3</v>
      </c>
      <c r="K47" s="157">
        <f t="shared" ca="1" si="5"/>
        <v>5.0430138607088807E-3</v>
      </c>
      <c r="L47" s="157">
        <f t="shared" ca="1" si="5"/>
        <v>5.1274784099797858E-3</v>
      </c>
      <c r="M47" s="157">
        <f t="shared" ca="1" si="5"/>
        <v>4.8092258521129725E-3</v>
      </c>
      <c r="N47" s="157">
        <f t="shared" ca="1" si="5"/>
        <v>4.1144247929182755E-3</v>
      </c>
      <c r="O47" s="157">
        <f t="shared" ca="1" si="5"/>
        <v>3.1688875351420526E-3</v>
      </c>
      <c r="P47" s="157">
        <f t="shared" ca="1" si="5"/>
        <v>2.1644735035143826E-3</v>
      </c>
      <c r="Q47" s="157">
        <f t="shared" ca="1" si="5"/>
        <v>1.2891239315786552E-3</v>
      </c>
      <c r="R47" s="157">
        <f t="shared" ca="1" si="5"/>
        <v>6.5694264205503011E-4</v>
      </c>
      <c r="S47" s="157">
        <f t="shared" ca="1" si="5"/>
        <v>2.8052044275540095E-4</v>
      </c>
      <c r="T47" s="157">
        <f t="shared" ca="1" si="5"/>
        <v>9.8087442923037085E-5</v>
      </c>
      <c r="U47" s="157">
        <f t="shared" ca="1" si="5"/>
        <v>2.7387014515338164E-5</v>
      </c>
      <c r="V47" s="157">
        <f t="shared" ca="1" si="5"/>
        <v>5.9409513652443767E-6</v>
      </c>
      <c r="W47" s="157">
        <f t="shared" ca="1" si="5"/>
        <v>9.719170715779894E-7</v>
      </c>
      <c r="X47" s="157">
        <f t="shared" ca="1" si="5"/>
        <v>1.1611248889808353E-7</v>
      </c>
      <c r="Y47" s="115">
        <f t="shared" ca="1" si="8"/>
        <v>4.3221720602725951E-2</v>
      </c>
    </row>
    <row r="48" spans="1:25">
      <c r="B48" s="158">
        <f ca="1">VLOOKUP($C$35,[1]!APPLIC,MATCH(C48,BLDGTYP,0)+1,FALSE)*MMap!K23</f>
        <v>1.352275017383424E-2</v>
      </c>
      <c r="C48" s="20" t="str">
        <f t="shared" si="6"/>
        <v>Restaurant</v>
      </c>
      <c r="E48" s="157">
        <f t="shared" ca="1" si="4"/>
        <v>2.5479347227919766E-2</v>
      </c>
      <c r="F48" s="157">
        <f t="shared" ca="1" si="7"/>
        <v>3.1136911708811946E-2</v>
      </c>
      <c r="G48" s="157">
        <f t="shared" ca="1" si="5"/>
        <v>3.7922624301609538E-2</v>
      </c>
      <c r="H48" s="157">
        <f t="shared" ca="1" si="5"/>
        <v>4.3814406818343789E-2</v>
      </c>
      <c r="I48" s="157">
        <f t="shared" ca="1" si="5"/>
        <v>4.9739993172967296E-2</v>
      </c>
      <c r="J48" s="157">
        <f t="shared" ca="1" si="5"/>
        <v>5.7877553323686853E-2</v>
      </c>
      <c r="K48" s="157">
        <f t="shared" ca="1" si="5"/>
        <v>6.3192889852925566E-2</v>
      </c>
      <c r="L48" s="157">
        <f t="shared" ca="1" si="5"/>
        <v>6.4251296414156583E-2</v>
      </c>
      <c r="M48" s="157">
        <f t="shared" ca="1" si="5"/>
        <v>6.0263344092355432E-2</v>
      </c>
      <c r="N48" s="157">
        <f t="shared" ca="1" si="5"/>
        <v>5.1556945891575036E-2</v>
      </c>
      <c r="O48" s="157">
        <f t="shared" ca="1" si="5"/>
        <v>3.9708627914893699E-2</v>
      </c>
      <c r="P48" s="157">
        <f t="shared" ca="1" si="5"/>
        <v>2.7122538124044263E-2</v>
      </c>
      <c r="Q48" s="157">
        <f t="shared" ca="1" si="5"/>
        <v>1.6153726494729334E-2</v>
      </c>
      <c r="R48" s="157">
        <f t="shared" ca="1" si="5"/>
        <v>8.2320027598016387E-3</v>
      </c>
      <c r="S48" s="157">
        <f t="shared" ca="1" si="5"/>
        <v>3.5151395435673357E-3</v>
      </c>
      <c r="T48" s="157">
        <f t="shared" ca="1" si="5"/>
        <v>1.229112024633482E-3</v>
      </c>
      <c r="U48" s="157">
        <f t="shared" ca="1" si="5"/>
        <v>3.4318061371042195E-4</v>
      </c>
      <c r="V48" s="157">
        <f t="shared" ca="1" si="5"/>
        <v>7.4444745863280908E-5</v>
      </c>
      <c r="W48" s="157">
        <f t="shared" ca="1" si="5"/>
        <v>1.2178877581306604E-5</v>
      </c>
      <c r="X48" s="157">
        <f t="shared" ca="1" si="5"/>
        <v>1.4549798838851946E-6</v>
      </c>
      <c r="Y48" s="115">
        <f t="shared" ca="1" si="8"/>
        <v>0.54160180890679799</v>
      </c>
    </row>
    <row r="49" spans="1:80">
      <c r="B49" s="158">
        <f ca="1">VLOOKUP($C$35,[1]!APPLIC,MATCH(C49,BLDGTYP,0)+1,FALSE)*MMap!K24</f>
        <v>2.1169154563271458E-3</v>
      </c>
      <c r="C49" s="20" t="str">
        <f t="shared" si="6"/>
        <v>Lodging</v>
      </c>
      <c r="E49" s="157">
        <f t="shared" ref="E49:E53" ca="1" si="9">E26*E$35*$Y$34*$B49</f>
        <v>1.3165206868106119E-2</v>
      </c>
      <c r="F49" s="157">
        <f t="shared" ca="1" si="7"/>
        <v>1.6125978963820953E-2</v>
      </c>
      <c r="G49" s="157">
        <f t="shared" ca="1" si="5"/>
        <v>1.9686118756323697E-2</v>
      </c>
      <c r="H49" s="157">
        <f t="shared" ca="1" si="5"/>
        <v>2.2797636089711543E-2</v>
      </c>
      <c r="I49" s="157">
        <f t="shared" ca="1" si="5"/>
        <v>2.5941182273807838E-2</v>
      </c>
      <c r="J49" s="157">
        <f t="shared" ca="1" si="5"/>
        <v>3.0255572218196674E-2</v>
      </c>
      <c r="K49" s="157">
        <f t="shared" ca="1" si="5"/>
        <v>3.3111174579325532E-2</v>
      </c>
      <c r="L49" s="157">
        <f t="shared" ca="1" si="5"/>
        <v>3.3744222736205927E-2</v>
      </c>
      <c r="M49" s="157">
        <f t="shared" ca="1" si="5"/>
        <v>3.1723560541675827E-2</v>
      </c>
      <c r="N49" s="157">
        <f t="shared" ca="1" si="5"/>
        <v>2.7203641554625544E-2</v>
      </c>
      <c r="O49" s="157">
        <f t="shared" ca="1" si="5"/>
        <v>2.100080319653605E-2</v>
      </c>
      <c r="P49" s="157">
        <f t="shared" ca="1" si="5"/>
        <v>1.4377802578041263E-2</v>
      </c>
      <c r="Q49" s="157">
        <f t="shared" ca="1" si="5"/>
        <v>8.5831376301660541E-3</v>
      </c>
      <c r="R49" s="157">
        <f t="shared" ca="1" si="5"/>
        <v>4.3841966090611322E-3</v>
      </c>
      <c r="S49" s="157">
        <f t="shared" ca="1" si="5"/>
        <v>1.8764554072044173E-3</v>
      </c>
      <c r="T49" s="157">
        <f t="shared" ca="1" si="5"/>
        <v>6.5765527626404543E-4</v>
      </c>
      <c r="U49" s="157">
        <f t="shared" ca="1" si="5"/>
        <v>1.8405208905799924E-4</v>
      </c>
      <c r="V49" s="157">
        <f t="shared" ca="1" si="5"/>
        <v>4.0018722407748051E-5</v>
      </c>
      <c r="W49" s="157">
        <f t="shared" ca="1" si="5"/>
        <v>6.5621718052870287E-6</v>
      </c>
      <c r="X49" s="157">
        <f t="shared" ca="1" si="5"/>
        <v>7.8579359359334225E-7</v>
      </c>
      <c r="Y49" s="115">
        <f t="shared" ca="1" si="8"/>
        <v>0.29250385962800596</v>
      </c>
    </row>
    <row r="50" spans="1:80">
      <c r="B50" s="158">
        <f ca="1">VLOOKUP($C$35,[1]!APPLIC,MATCH(C50,BLDGTYP,0)+1,FALSE)*MMap!K25</f>
        <v>0</v>
      </c>
      <c r="C50" s="20" t="str">
        <f t="shared" si="6"/>
        <v>Hospital</v>
      </c>
      <c r="E50" s="157">
        <f t="shared" ca="1" si="9"/>
        <v>0</v>
      </c>
      <c r="F50" s="157">
        <f t="shared" ca="1" si="7"/>
        <v>0</v>
      </c>
      <c r="G50" s="157">
        <f t="shared" ca="1" si="5"/>
        <v>0</v>
      </c>
      <c r="H50" s="157">
        <f t="shared" ca="1" si="5"/>
        <v>0</v>
      </c>
      <c r="I50" s="157">
        <f t="shared" ca="1" si="5"/>
        <v>0</v>
      </c>
      <c r="J50" s="157">
        <f t="shared" ca="1" si="5"/>
        <v>0</v>
      </c>
      <c r="K50" s="157">
        <f t="shared" ca="1" si="5"/>
        <v>0</v>
      </c>
      <c r="L50" s="157">
        <f t="shared" ca="1" si="5"/>
        <v>0</v>
      </c>
      <c r="M50" s="157">
        <f t="shared" ca="1" si="5"/>
        <v>0</v>
      </c>
      <c r="N50" s="157">
        <f t="shared" ca="1" si="5"/>
        <v>0</v>
      </c>
      <c r="O50" s="157">
        <f t="shared" ca="1" si="5"/>
        <v>0</v>
      </c>
      <c r="P50" s="157">
        <f t="shared" ca="1" si="5"/>
        <v>0</v>
      </c>
      <c r="Q50" s="157">
        <f t="shared" ca="1" si="5"/>
        <v>0</v>
      </c>
      <c r="R50" s="157">
        <f t="shared" ca="1" si="5"/>
        <v>0</v>
      </c>
      <c r="S50" s="157">
        <f t="shared" ca="1" si="5"/>
        <v>0</v>
      </c>
      <c r="T50" s="157">
        <f t="shared" ca="1" si="5"/>
        <v>0</v>
      </c>
      <c r="U50" s="157">
        <f t="shared" ca="1" si="5"/>
        <v>0</v>
      </c>
      <c r="V50" s="157">
        <f t="shared" ca="1" si="5"/>
        <v>0</v>
      </c>
      <c r="W50" s="157">
        <f t="shared" ca="1" si="5"/>
        <v>0</v>
      </c>
      <c r="X50" s="157">
        <f t="shared" ca="1" si="5"/>
        <v>0</v>
      </c>
      <c r="Y50" s="115">
        <f t="shared" ca="1" si="8"/>
        <v>0</v>
      </c>
    </row>
    <row r="51" spans="1:80">
      <c r="B51" s="158">
        <f ca="1">VLOOKUP($C$35,[1]!APPLIC,MATCH(C51,BLDGTYP,0)+1,FALSE)*MMap!K26</f>
        <v>1.6770307714793111E-3</v>
      </c>
      <c r="C51" s="20" t="str">
        <f t="shared" si="6"/>
        <v>Residential Care</v>
      </c>
      <c r="E51" s="157">
        <f t="shared" ca="1" si="9"/>
        <v>7.8916825977071916E-3</v>
      </c>
      <c r="F51" s="157">
        <f t="shared" ca="1" si="7"/>
        <v>9.6664723034530775E-3</v>
      </c>
      <c r="G51" s="157">
        <f t="shared" ref="G51:X53" ca="1" si="10">(G28)*G$35*$Y$34*$B51</f>
        <v>1.1800543839690212E-2</v>
      </c>
      <c r="H51" s="157">
        <f t="shared" ca="1" si="10"/>
        <v>1.3665695480554133E-2</v>
      </c>
      <c r="I51" s="157">
        <f t="shared" ca="1" si="10"/>
        <v>1.5550046327802939E-2</v>
      </c>
      <c r="J51" s="157">
        <f t="shared" ca="1" si="10"/>
        <v>1.8136241621576871E-2</v>
      </c>
      <c r="K51" s="157">
        <f t="shared" ca="1" si="10"/>
        <v>1.9847988932884718E-2</v>
      </c>
      <c r="L51" s="157">
        <f t="shared" ca="1" si="10"/>
        <v>2.0227460001832853E-2</v>
      </c>
      <c r="M51" s="157">
        <f t="shared" ca="1" si="10"/>
        <v>1.9016204847532955E-2</v>
      </c>
      <c r="N51" s="157">
        <f t="shared" ca="1" si="10"/>
        <v>1.6306808301735851E-2</v>
      </c>
      <c r="O51" s="157">
        <f t="shared" ca="1" si="10"/>
        <v>1.2588611389425021E-2</v>
      </c>
      <c r="P51" s="157">
        <f t="shared" ca="1" si="10"/>
        <v>8.6185546140772774E-3</v>
      </c>
      <c r="Q51" s="157">
        <f t="shared" ca="1" si="10"/>
        <v>5.145031031286126E-3</v>
      </c>
      <c r="R51" s="157">
        <f t="shared" ca="1" si="10"/>
        <v>2.628039834943498E-3</v>
      </c>
      <c r="S51" s="157">
        <f t="shared" ca="1" si="10"/>
        <v>1.1248125935858482E-3</v>
      </c>
      <c r="T51" s="157">
        <f t="shared" ca="1" si="10"/>
        <v>3.9422143160974815E-4</v>
      </c>
      <c r="U51" s="157">
        <f t="shared" ca="1" si="10"/>
        <v>1.103272195296399E-4</v>
      </c>
      <c r="V51" s="157">
        <f t="shared" ca="1" si="10"/>
        <v>2.3988613196256732E-5</v>
      </c>
      <c r="W51" s="157">
        <f t="shared" ca="1" si="10"/>
        <v>3.9335938704013834E-6</v>
      </c>
      <c r="X51" s="157">
        <f t="shared" ca="1" si="10"/>
        <v>4.710319928943476E-7</v>
      </c>
      <c r="Y51" s="115">
        <f t="shared" ca="1" si="8"/>
        <v>0.17533698041469434</v>
      </c>
    </row>
    <row r="52" spans="1:80">
      <c r="B52" s="158">
        <f ca="1">VLOOKUP($C$35,[1]!APPLIC,MATCH(C52,BLDGTYP,0)+1,FALSE)*MMap!K27</f>
        <v>4.1641807678306532E-3</v>
      </c>
      <c r="C52" s="20" t="str">
        <f t="shared" si="6"/>
        <v>Assembly</v>
      </c>
      <c r="E52" s="157">
        <f t="shared" ca="1" si="9"/>
        <v>5.7212625676039734E-2</v>
      </c>
      <c r="F52" s="157">
        <f t="shared" ca="1" si="7"/>
        <v>6.9932800684499405E-2</v>
      </c>
      <c r="G52" s="157">
        <f t="shared" ca="1" si="10"/>
        <v>8.5193325991804694E-2</v>
      </c>
      <c r="H52" s="157">
        <f t="shared" ca="1" si="10"/>
        <v>9.8452314537423438E-2</v>
      </c>
      <c r="I52" s="157">
        <f t="shared" ca="1" si="10"/>
        <v>0.11179349133935221</v>
      </c>
      <c r="J52" s="157">
        <f t="shared" ca="1" si="10"/>
        <v>0.13011362181053476</v>
      </c>
      <c r="K52" s="157">
        <f t="shared" ca="1" si="10"/>
        <v>0.14209625189542943</v>
      </c>
      <c r="L52" s="157">
        <f t="shared" ca="1" si="10"/>
        <v>0.14451006792801332</v>
      </c>
      <c r="M52" s="157">
        <f t="shared" ca="1" si="10"/>
        <v>0.13557238673418029</v>
      </c>
      <c r="N52" s="157">
        <f t="shared" ca="1" si="10"/>
        <v>0.11601309181593887</v>
      </c>
      <c r="O52" s="157">
        <f t="shared" ca="1" si="10"/>
        <v>8.9373034332896104E-2</v>
      </c>
      <c r="P52" s="157">
        <f t="shared" ca="1" si="10"/>
        <v>6.1059571838167286E-2</v>
      </c>
      <c r="Q52" s="157">
        <f t="shared" ca="1" si="10"/>
        <v>3.6374577342260322E-2</v>
      </c>
      <c r="R52" s="157">
        <f t="shared" ca="1" si="10"/>
        <v>1.8540973862580728E-2</v>
      </c>
      <c r="S52" s="157">
        <f t="shared" ca="1" si="10"/>
        <v>7.9190194311140692E-3</v>
      </c>
      <c r="T52" s="157">
        <f t="shared" ca="1" si="10"/>
        <v>2.7696322645907115E-3</v>
      </c>
      <c r="U52" s="157">
        <f t="shared" ca="1" si="10"/>
        <v>7.7349087198579818E-4</v>
      </c>
      <c r="V52" s="157">
        <f t="shared" ca="1" si="10"/>
        <v>1.678295005223265E-4</v>
      </c>
      <c r="W52" s="157">
        <f t="shared" ca="1" si="10"/>
        <v>2.7462705486395959E-5</v>
      </c>
      <c r="X52" s="157">
        <f t="shared" ca="1" si="10"/>
        <v>3.2816695502507299E-6</v>
      </c>
      <c r="Y52" s="115">
        <f t="shared" ca="1" si="8"/>
        <v>1.2215688920070291</v>
      </c>
    </row>
    <row r="53" spans="1:80">
      <c r="B53" s="158">
        <f ca="1">VLOOKUP($C$35,[1]!APPLIC,MATCH(C53,BLDGTYP,0)+1,FALSE)*MMap!K28</f>
        <v>1.3960291313899592E-2</v>
      </c>
      <c r="C53" s="20" t="str">
        <f t="shared" si="6"/>
        <v>Other</v>
      </c>
      <c r="E53" s="157">
        <f t="shared" ca="1" si="9"/>
        <v>0.17483663952830053</v>
      </c>
      <c r="F53" s="157">
        <f t="shared" ca="1" si="7"/>
        <v>0.21273946647871125</v>
      </c>
      <c r="G53" s="157">
        <f t="shared" ca="1" si="10"/>
        <v>0.25798787272385859</v>
      </c>
      <c r="H53" s="157">
        <f t="shared" ca="1" si="10"/>
        <v>0.29678792111953189</v>
      </c>
      <c r="I53" s="157">
        <f t="shared" ca="1" si="10"/>
        <v>0.33547748929870674</v>
      </c>
      <c r="J53" s="157">
        <f t="shared" ca="1" si="10"/>
        <v>0.38868358875709241</v>
      </c>
      <c r="K53" s="157">
        <f t="shared" ca="1" si="10"/>
        <v>0.42255440553503593</v>
      </c>
      <c r="L53" s="157">
        <f t="shared" ca="1" si="10"/>
        <v>0.42778415064874342</v>
      </c>
      <c r="M53" s="157">
        <f t="shared" ca="1" si="10"/>
        <v>0.39950700621588808</v>
      </c>
      <c r="N53" s="157">
        <f t="shared" ca="1" si="10"/>
        <v>0.34031942025774464</v>
      </c>
      <c r="O53" s="157">
        <f t="shared" ca="1" si="10"/>
        <v>0.26098335394865263</v>
      </c>
      <c r="P53" s="157">
        <f t="shared" ca="1" si="10"/>
        <v>0.17749520819451597</v>
      </c>
      <c r="Q53" s="157">
        <f t="shared" ca="1" si="10"/>
        <v>0.10525855591465795</v>
      </c>
      <c r="R53" s="157">
        <f t="shared" ca="1" si="10"/>
        <v>5.3409506707863826E-2</v>
      </c>
      <c r="S53" s="157">
        <f t="shared" ca="1" si="10"/>
        <v>2.2708267795062312E-2</v>
      </c>
      <c r="T53" s="157">
        <f t="shared" ca="1" si="10"/>
        <v>7.9060814055033398E-3</v>
      </c>
      <c r="U53" s="157">
        <f t="shared" ca="1" si="10"/>
        <v>2.1979658388217634E-3</v>
      </c>
      <c r="V53" s="157">
        <f t="shared" ca="1" si="10"/>
        <v>4.7474524194951944E-4</v>
      </c>
      <c r="W53" s="157">
        <f t="shared" ca="1" si="10"/>
        <v>7.7332528732712734E-5</v>
      </c>
      <c r="X53" s="157">
        <f t="shared" ca="1" si="10"/>
        <v>9.1989935187595234E-6</v>
      </c>
      <c r="Y53" s="115">
        <f t="shared" ca="1" si="8"/>
        <v>3.4242339602512253</v>
      </c>
    </row>
    <row r="54" spans="1:80">
      <c r="E54" s="116"/>
      <c r="F54" s="116"/>
      <c r="G54" s="116"/>
      <c r="H54" s="116"/>
      <c r="I54" s="116"/>
      <c r="J54" s="116"/>
      <c r="K54" s="116"/>
      <c r="L54" s="116"/>
      <c r="M54" s="116"/>
      <c r="N54" s="116"/>
      <c r="O54" s="116"/>
      <c r="P54" s="116"/>
      <c r="Q54" s="116"/>
      <c r="R54" s="116"/>
      <c r="S54" s="116"/>
      <c r="T54" s="116"/>
      <c r="U54" s="116"/>
      <c r="V54" s="116"/>
      <c r="W54" s="116"/>
      <c r="X54" s="116"/>
      <c r="Y54" s="115"/>
    </row>
    <row r="55" spans="1:80">
      <c r="E55" s="116"/>
      <c r="F55" s="116"/>
      <c r="G55" s="116"/>
      <c r="H55" s="116"/>
      <c r="I55" s="116"/>
      <c r="J55" s="116"/>
      <c r="K55" s="116"/>
      <c r="L55" s="116"/>
      <c r="M55" s="116"/>
      <c r="N55" s="116"/>
      <c r="O55" s="116"/>
      <c r="P55" s="116"/>
      <c r="Q55" s="116"/>
      <c r="R55" s="116"/>
      <c r="S55" s="116"/>
      <c r="T55" s="116"/>
      <c r="U55" s="116"/>
      <c r="V55" s="116"/>
      <c r="W55" s="116"/>
      <c r="X55" s="116"/>
      <c r="Y55" s="115"/>
    </row>
    <row r="56" spans="1:80">
      <c r="A56" s="97"/>
      <c r="E56" s="116"/>
      <c r="F56" s="116"/>
      <c r="G56" s="116"/>
      <c r="H56" s="116"/>
      <c r="I56" s="116"/>
      <c r="J56" s="116"/>
      <c r="K56" s="116"/>
      <c r="L56" s="116"/>
      <c r="M56" s="116"/>
      <c r="N56" s="116"/>
      <c r="O56" s="116"/>
      <c r="P56" s="116"/>
      <c r="Q56" s="116"/>
      <c r="R56" s="116"/>
      <c r="S56" s="116"/>
      <c r="T56" s="116"/>
      <c r="U56" s="116"/>
      <c r="V56" s="116"/>
      <c r="W56" s="116"/>
      <c r="X56" s="11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row>
    <row r="57" spans="1:80">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row>
    <row r="58" spans="1:80" ht="15">
      <c r="A58" s="98" t="s">
        <v>47</v>
      </c>
      <c r="B58" s="99"/>
      <c r="C58" s="90" t="str">
        <f>C8</f>
        <v>WEPT-Retro</v>
      </c>
      <c r="D58" s="90"/>
      <c r="E58" s="20" t="s">
        <v>255</v>
      </c>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row>
    <row r="59" spans="1:80" ht="15">
      <c r="A59" s="90" t="s">
        <v>413</v>
      </c>
      <c r="B59" s="90"/>
      <c r="C59" s="90"/>
      <c r="D59" s="90"/>
      <c r="E59" s="91">
        <f>E11</f>
        <v>2016</v>
      </c>
      <c r="F59" s="91">
        <f t="shared" ref="F59:X59" si="11">F11</f>
        <v>2017</v>
      </c>
      <c r="G59" s="91">
        <f t="shared" si="11"/>
        <v>2018</v>
      </c>
      <c r="H59" s="91">
        <f t="shared" si="11"/>
        <v>2019</v>
      </c>
      <c r="I59" s="91">
        <f t="shared" si="11"/>
        <v>2020</v>
      </c>
      <c r="J59" s="91">
        <f t="shared" si="11"/>
        <v>2021</v>
      </c>
      <c r="K59" s="91">
        <f t="shared" si="11"/>
        <v>2022</v>
      </c>
      <c r="L59" s="91">
        <f t="shared" si="11"/>
        <v>2023</v>
      </c>
      <c r="M59" s="91">
        <f t="shared" si="11"/>
        <v>2024</v>
      </c>
      <c r="N59" s="91">
        <f t="shared" si="11"/>
        <v>2025</v>
      </c>
      <c r="O59" s="91">
        <f t="shared" si="11"/>
        <v>2026</v>
      </c>
      <c r="P59" s="91">
        <f t="shared" si="11"/>
        <v>2027</v>
      </c>
      <c r="Q59" s="91">
        <f t="shared" si="11"/>
        <v>2028</v>
      </c>
      <c r="R59" s="91">
        <f t="shared" si="11"/>
        <v>2029</v>
      </c>
      <c r="S59" s="91">
        <f t="shared" si="11"/>
        <v>2030</v>
      </c>
      <c r="T59" s="91">
        <f t="shared" si="11"/>
        <v>2031</v>
      </c>
      <c r="U59" s="91">
        <f t="shared" si="11"/>
        <v>2032</v>
      </c>
      <c r="V59" s="91">
        <f t="shared" si="11"/>
        <v>2033</v>
      </c>
      <c r="W59" s="91">
        <f t="shared" si="11"/>
        <v>2034</v>
      </c>
      <c r="X59" s="91">
        <f t="shared" si="11"/>
        <v>2035</v>
      </c>
      <c r="Y59" s="143" t="s">
        <v>45</v>
      </c>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row>
    <row r="60" spans="1:80" ht="15">
      <c r="A60" s="90" t="s">
        <v>304</v>
      </c>
      <c r="B60" s="90" t="s">
        <v>256</v>
      </c>
      <c r="C60" s="90" t="s">
        <v>257</v>
      </c>
      <c r="D60" s="90" t="s">
        <v>258</v>
      </c>
      <c r="E60" s="92" t="str">
        <f>CONCATENATE("aMW_",E$11)</f>
        <v>aMW_2016</v>
      </c>
      <c r="F60" s="92" t="str">
        <f t="shared" ref="F60:X60" si="12">CONCATENATE("aMW_",F$11)</f>
        <v>aMW_2017</v>
      </c>
      <c r="G60" s="92" t="str">
        <f t="shared" si="12"/>
        <v>aMW_2018</v>
      </c>
      <c r="H60" s="92" t="str">
        <f t="shared" si="12"/>
        <v>aMW_2019</v>
      </c>
      <c r="I60" s="92" t="str">
        <f t="shared" si="12"/>
        <v>aMW_2020</v>
      </c>
      <c r="J60" s="92" t="str">
        <f t="shared" si="12"/>
        <v>aMW_2021</v>
      </c>
      <c r="K60" s="92" t="str">
        <f t="shared" si="12"/>
        <v>aMW_2022</v>
      </c>
      <c r="L60" s="92" t="str">
        <f t="shared" si="12"/>
        <v>aMW_2023</v>
      </c>
      <c r="M60" s="92" t="str">
        <f t="shared" si="12"/>
        <v>aMW_2024</v>
      </c>
      <c r="N60" s="92" t="str">
        <f t="shared" si="12"/>
        <v>aMW_2025</v>
      </c>
      <c r="O60" s="92" t="str">
        <f t="shared" si="12"/>
        <v>aMW_2026</v>
      </c>
      <c r="P60" s="92" t="str">
        <f t="shared" si="12"/>
        <v>aMW_2027</v>
      </c>
      <c r="Q60" s="92" t="str">
        <f t="shared" si="12"/>
        <v>aMW_2028</v>
      </c>
      <c r="R60" s="92" t="str">
        <f t="shared" si="12"/>
        <v>aMW_2029</v>
      </c>
      <c r="S60" s="92" t="str">
        <f t="shared" si="12"/>
        <v>aMW_2030</v>
      </c>
      <c r="T60" s="92" t="str">
        <f t="shared" si="12"/>
        <v>aMW_2031</v>
      </c>
      <c r="U60" s="92" t="str">
        <f t="shared" si="12"/>
        <v>aMW_2032</v>
      </c>
      <c r="V60" s="92" t="str">
        <f t="shared" si="12"/>
        <v>aMW_2033</v>
      </c>
      <c r="W60" s="92" t="str">
        <f t="shared" si="12"/>
        <v>aMW_2034</v>
      </c>
      <c r="X60" s="92" t="str">
        <f t="shared" si="12"/>
        <v>aMW_2035</v>
      </c>
      <c r="Y60" s="144" t="s">
        <v>45</v>
      </c>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row>
    <row r="61" spans="1:80">
      <c r="A61" s="161">
        <f t="shared" ref="A61:A78" si="13">VLOOKUP($D61,MeasureOutputR,3,FALSE)</f>
        <v>0</v>
      </c>
      <c r="B61" s="145">
        <f t="shared" ref="B61:B78" si="14">VLOOKUP($D61,MeasureOutputR,11,FALSE)</f>
        <v>9999</v>
      </c>
      <c r="C61" s="20" t="str">
        <f>C36</f>
        <v>Large Off</v>
      </c>
      <c r="D61" s="20" t="str">
        <f>CONCATENATE($C$58,"-",C61)</f>
        <v>WEPT-Retro-Large Off</v>
      </c>
      <c r="E61" s="46">
        <f t="shared" ref="E61:X73" ca="1" si="15">E36*$A61*1000/8760</f>
        <v>0</v>
      </c>
      <c r="F61" s="46">
        <f t="shared" ca="1" si="15"/>
        <v>0</v>
      </c>
      <c r="G61" s="46">
        <f t="shared" ca="1" si="15"/>
        <v>0</v>
      </c>
      <c r="H61" s="46">
        <f t="shared" ca="1" si="15"/>
        <v>0</v>
      </c>
      <c r="I61" s="46">
        <f t="shared" ca="1" si="15"/>
        <v>0</v>
      </c>
      <c r="J61" s="46">
        <f t="shared" ca="1" si="15"/>
        <v>0</v>
      </c>
      <c r="K61" s="46">
        <f t="shared" ca="1" si="15"/>
        <v>0</v>
      </c>
      <c r="L61" s="46">
        <f t="shared" ca="1" si="15"/>
        <v>0</v>
      </c>
      <c r="M61" s="46">
        <f t="shared" ca="1" si="15"/>
        <v>0</v>
      </c>
      <c r="N61" s="46">
        <f t="shared" ca="1" si="15"/>
        <v>0</v>
      </c>
      <c r="O61" s="46">
        <f t="shared" ca="1" si="15"/>
        <v>0</v>
      </c>
      <c r="P61" s="46">
        <f t="shared" ca="1" si="15"/>
        <v>0</v>
      </c>
      <c r="Q61" s="46">
        <f t="shared" ca="1" si="15"/>
        <v>0</v>
      </c>
      <c r="R61" s="46">
        <f t="shared" ca="1" si="15"/>
        <v>0</v>
      </c>
      <c r="S61" s="46">
        <f t="shared" ca="1" si="15"/>
        <v>0</v>
      </c>
      <c r="T61" s="46">
        <f t="shared" ca="1" si="15"/>
        <v>0</v>
      </c>
      <c r="U61" s="46">
        <f t="shared" ca="1" si="15"/>
        <v>0</v>
      </c>
      <c r="V61" s="46">
        <f t="shared" ca="1" si="15"/>
        <v>0</v>
      </c>
      <c r="W61" s="46">
        <f t="shared" ca="1" si="15"/>
        <v>0</v>
      </c>
      <c r="X61" s="46">
        <f t="shared" ca="1" si="15"/>
        <v>0</v>
      </c>
      <c r="Y61" s="46">
        <f t="shared" ref="Y61:Y78" ca="1" si="16">Y36*A61*1000/8760</f>
        <v>0</v>
      </c>
      <c r="AA61" s="45">
        <f ca="1">SUM(E61:Y61)</f>
        <v>0</v>
      </c>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row>
    <row r="62" spans="1:80">
      <c r="A62" s="161">
        <f t="shared" si="13"/>
        <v>0</v>
      </c>
      <c r="B62" s="145">
        <f t="shared" si="14"/>
        <v>9999</v>
      </c>
      <c r="C62" s="20" t="str">
        <f t="shared" ref="C62:C78" si="17">C37</f>
        <v>Medium Off</v>
      </c>
      <c r="D62" s="20" t="str">
        <f t="shared" ref="D62:D78" si="18">CONCATENATE($C$58,"-",C62)</f>
        <v>WEPT-Retro-Medium Off</v>
      </c>
      <c r="E62" s="46">
        <f t="shared" ca="1" si="15"/>
        <v>0</v>
      </c>
      <c r="F62" s="46">
        <f t="shared" ca="1" si="15"/>
        <v>0</v>
      </c>
      <c r="G62" s="46">
        <f t="shared" ca="1" si="15"/>
        <v>0</v>
      </c>
      <c r="H62" s="46">
        <f t="shared" ca="1" si="15"/>
        <v>0</v>
      </c>
      <c r="I62" s="46">
        <f t="shared" ca="1" si="15"/>
        <v>0</v>
      </c>
      <c r="J62" s="46">
        <f t="shared" ca="1" si="15"/>
        <v>0</v>
      </c>
      <c r="K62" s="46">
        <f t="shared" ca="1" si="15"/>
        <v>0</v>
      </c>
      <c r="L62" s="46">
        <f t="shared" ca="1" si="15"/>
        <v>0</v>
      </c>
      <c r="M62" s="46">
        <f t="shared" ca="1" si="15"/>
        <v>0</v>
      </c>
      <c r="N62" s="46">
        <f t="shared" ca="1" si="15"/>
        <v>0</v>
      </c>
      <c r="O62" s="46">
        <f t="shared" ca="1" si="15"/>
        <v>0</v>
      </c>
      <c r="P62" s="46">
        <f t="shared" ca="1" si="15"/>
        <v>0</v>
      </c>
      <c r="Q62" s="46">
        <f t="shared" ca="1" si="15"/>
        <v>0</v>
      </c>
      <c r="R62" s="46">
        <f t="shared" ca="1" si="15"/>
        <v>0</v>
      </c>
      <c r="S62" s="46">
        <f t="shared" ca="1" si="15"/>
        <v>0</v>
      </c>
      <c r="T62" s="46">
        <f t="shared" ca="1" si="15"/>
        <v>0</v>
      </c>
      <c r="U62" s="46">
        <f t="shared" ca="1" si="15"/>
        <v>0</v>
      </c>
      <c r="V62" s="46">
        <f t="shared" ca="1" si="15"/>
        <v>0</v>
      </c>
      <c r="W62" s="46">
        <f t="shared" ca="1" si="15"/>
        <v>0</v>
      </c>
      <c r="X62" s="46">
        <f t="shared" ca="1" si="15"/>
        <v>0</v>
      </c>
      <c r="Y62" s="46">
        <f t="shared" ca="1" si="16"/>
        <v>0</v>
      </c>
      <c r="AA62" s="45">
        <f ca="1">SUM(E62:Y62)</f>
        <v>0</v>
      </c>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row>
    <row r="63" spans="1:80">
      <c r="A63" s="161">
        <f t="shared" si="13"/>
        <v>1.8258823770952699</v>
      </c>
      <c r="B63" s="145">
        <f t="shared" si="14"/>
        <v>79.832300647474767</v>
      </c>
      <c r="C63" s="20" t="str">
        <f t="shared" si="17"/>
        <v>Small Off</v>
      </c>
      <c r="D63" s="20" t="str">
        <f t="shared" si="18"/>
        <v>WEPT-Retro-Small Off</v>
      </c>
      <c r="E63" s="46">
        <f t="shared" ca="1" si="15"/>
        <v>0.2148629800737169</v>
      </c>
      <c r="F63" s="46">
        <f t="shared" ca="1" si="15"/>
        <v>0.26302602036575562</v>
      </c>
      <c r="G63" s="46">
        <f t="shared" ca="1" si="15"/>
        <v>0.32090127572701299</v>
      </c>
      <c r="H63" s="46">
        <f t="shared" ca="1" si="15"/>
        <v>0.37139827107944479</v>
      </c>
      <c r="I63" s="46">
        <f t="shared" ca="1" si="15"/>
        <v>0.42235587914199957</v>
      </c>
      <c r="J63" s="46">
        <f t="shared" ca="1" si="15"/>
        <v>0.49230343673630794</v>
      </c>
      <c r="K63" s="46">
        <f t="shared" ca="1" si="15"/>
        <v>0.53844432178388324</v>
      </c>
      <c r="L63" s="46">
        <f t="shared" ca="1" si="15"/>
        <v>0.54840873203950036</v>
      </c>
      <c r="M63" s="46">
        <f t="shared" ca="1" si="15"/>
        <v>0.51525898667619274</v>
      </c>
      <c r="N63" s="46">
        <f t="shared" ca="1" si="15"/>
        <v>0.44158001676835001</v>
      </c>
      <c r="O63" s="46">
        <f t="shared" ca="1" si="15"/>
        <v>0.34068812081762834</v>
      </c>
      <c r="P63" s="46">
        <f t="shared" ca="1" si="15"/>
        <v>0.23310539208775027</v>
      </c>
      <c r="Q63" s="46">
        <f t="shared" ca="1" si="15"/>
        <v>0.1390735683233694</v>
      </c>
      <c r="R63" s="46">
        <f t="shared" ca="1" si="15"/>
        <v>7.0994917857799364E-2</v>
      </c>
      <c r="S63" s="46">
        <f t="shared" ca="1" si="15"/>
        <v>3.0367861160253331E-2</v>
      </c>
      <c r="T63" s="46">
        <f t="shared" ca="1" si="15"/>
        <v>1.063684874445764E-2</v>
      </c>
      <c r="U63" s="46">
        <f t="shared" ca="1" si="15"/>
        <v>2.9750491428687156E-3</v>
      </c>
      <c r="V63" s="46">
        <f t="shared" ca="1" si="15"/>
        <v>6.4648035212143613E-4</v>
      </c>
      <c r="W63" s="46">
        <f t="shared" ca="1" si="15"/>
        <v>1.059445022619793E-4</v>
      </c>
      <c r="X63" s="46">
        <f t="shared" ca="1" si="15"/>
        <v>1.267879646354751E-5</v>
      </c>
      <c r="Y63" s="46">
        <f t="shared" ca="1" si="16"/>
        <v>4.7195560402402608</v>
      </c>
      <c r="AA63" s="45"/>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row>
    <row r="64" spans="1:80">
      <c r="A64" s="161">
        <f t="shared" si="13"/>
        <v>0</v>
      </c>
      <c r="B64" s="145">
        <f t="shared" si="14"/>
        <v>9999</v>
      </c>
      <c r="C64" s="20" t="str">
        <f t="shared" si="17"/>
        <v>XLarge Ret</v>
      </c>
      <c r="D64" s="20" t="str">
        <f t="shared" si="18"/>
        <v>WEPT-Retro-XLarge Ret</v>
      </c>
      <c r="E64" s="46">
        <f t="shared" ca="1" si="15"/>
        <v>0</v>
      </c>
      <c r="F64" s="46">
        <f t="shared" ca="1" si="15"/>
        <v>0</v>
      </c>
      <c r="G64" s="46">
        <f t="shared" ca="1" si="15"/>
        <v>0</v>
      </c>
      <c r="H64" s="46">
        <f t="shared" ca="1" si="15"/>
        <v>0</v>
      </c>
      <c r="I64" s="46">
        <f t="shared" ca="1" si="15"/>
        <v>0</v>
      </c>
      <c r="J64" s="46">
        <f t="shared" ca="1" si="15"/>
        <v>0</v>
      </c>
      <c r="K64" s="46">
        <f t="shared" ca="1" si="15"/>
        <v>0</v>
      </c>
      <c r="L64" s="46">
        <f t="shared" ca="1" si="15"/>
        <v>0</v>
      </c>
      <c r="M64" s="46">
        <f t="shared" ca="1" si="15"/>
        <v>0</v>
      </c>
      <c r="N64" s="46">
        <f t="shared" ca="1" si="15"/>
        <v>0</v>
      </c>
      <c r="O64" s="46">
        <f t="shared" ca="1" si="15"/>
        <v>0</v>
      </c>
      <c r="P64" s="46">
        <f t="shared" ca="1" si="15"/>
        <v>0</v>
      </c>
      <c r="Q64" s="46">
        <f t="shared" ca="1" si="15"/>
        <v>0</v>
      </c>
      <c r="R64" s="46">
        <f t="shared" ca="1" si="15"/>
        <v>0</v>
      </c>
      <c r="S64" s="46">
        <f t="shared" ca="1" si="15"/>
        <v>0</v>
      </c>
      <c r="T64" s="46">
        <f t="shared" ca="1" si="15"/>
        <v>0</v>
      </c>
      <c r="U64" s="46">
        <f t="shared" ca="1" si="15"/>
        <v>0</v>
      </c>
      <c r="V64" s="46">
        <f t="shared" ca="1" si="15"/>
        <v>0</v>
      </c>
      <c r="W64" s="46">
        <f t="shared" ca="1" si="15"/>
        <v>0</v>
      </c>
      <c r="X64" s="46">
        <f t="shared" ca="1" si="15"/>
        <v>0</v>
      </c>
      <c r="Y64" s="46">
        <f t="shared" ca="1" si="16"/>
        <v>0</v>
      </c>
      <c r="AA64" s="45"/>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row>
    <row r="65" spans="1:80">
      <c r="A65" s="161">
        <f t="shared" si="13"/>
        <v>0</v>
      </c>
      <c r="B65" s="145">
        <f t="shared" si="14"/>
        <v>9999</v>
      </c>
      <c r="C65" s="20" t="str">
        <f t="shared" si="17"/>
        <v>Large Ret</v>
      </c>
      <c r="D65" s="20" t="str">
        <f t="shared" si="18"/>
        <v>WEPT-Retro-Large Ret</v>
      </c>
      <c r="E65" s="46">
        <f t="shared" ca="1" si="15"/>
        <v>0</v>
      </c>
      <c r="F65" s="46">
        <f t="shared" ca="1" si="15"/>
        <v>0</v>
      </c>
      <c r="G65" s="46">
        <f t="shared" ca="1" si="15"/>
        <v>0</v>
      </c>
      <c r="H65" s="46">
        <f t="shared" ca="1" si="15"/>
        <v>0</v>
      </c>
      <c r="I65" s="46">
        <f t="shared" ca="1" si="15"/>
        <v>0</v>
      </c>
      <c r="J65" s="46">
        <f t="shared" ca="1" si="15"/>
        <v>0</v>
      </c>
      <c r="K65" s="46">
        <f t="shared" ca="1" si="15"/>
        <v>0</v>
      </c>
      <c r="L65" s="46">
        <f t="shared" ca="1" si="15"/>
        <v>0</v>
      </c>
      <c r="M65" s="46">
        <f t="shared" ca="1" si="15"/>
        <v>0</v>
      </c>
      <c r="N65" s="46">
        <f t="shared" ca="1" si="15"/>
        <v>0</v>
      </c>
      <c r="O65" s="46">
        <f t="shared" ca="1" si="15"/>
        <v>0</v>
      </c>
      <c r="P65" s="46">
        <f t="shared" ca="1" si="15"/>
        <v>0</v>
      </c>
      <c r="Q65" s="46">
        <f t="shared" ca="1" si="15"/>
        <v>0</v>
      </c>
      <c r="R65" s="46">
        <f t="shared" ca="1" si="15"/>
        <v>0</v>
      </c>
      <c r="S65" s="46">
        <f t="shared" ca="1" si="15"/>
        <v>0</v>
      </c>
      <c r="T65" s="46">
        <f t="shared" ca="1" si="15"/>
        <v>0</v>
      </c>
      <c r="U65" s="46">
        <f t="shared" ca="1" si="15"/>
        <v>0</v>
      </c>
      <c r="V65" s="46">
        <f t="shared" ca="1" si="15"/>
        <v>0</v>
      </c>
      <c r="W65" s="46">
        <f t="shared" ca="1" si="15"/>
        <v>0</v>
      </c>
      <c r="X65" s="46">
        <f t="shared" ca="1" si="15"/>
        <v>0</v>
      </c>
      <c r="Y65" s="46">
        <f t="shared" ca="1" si="16"/>
        <v>0</v>
      </c>
      <c r="AA65" s="45">
        <f ca="1">SUM(E65:Y65)</f>
        <v>0</v>
      </c>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row>
    <row r="66" spans="1:80">
      <c r="A66" s="161">
        <f t="shared" si="13"/>
        <v>1.8258823770952699</v>
      </c>
      <c r="B66" s="145">
        <f t="shared" si="14"/>
        <v>79.832300647474767</v>
      </c>
      <c r="C66" s="20" t="str">
        <f t="shared" si="17"/>
        <v>Medium Ret</v>
      </c>
      <c r="D66" s="20" t="str">
        <f t="shared" si="18"/>
        <v>WEPT-Retro-Medium Ret</v>
      </c>
      <c r="E66" s="46">
        <f t="shared" ca="1" si="15"/>
        <v>0</v>
      </c>
      <c r="F66" s="46">
        <f t="shared" ca="1" si="15"/>
        <v>0</v>
      </c>
      <c r="G66" s="46">
        <f t="shared" ca="1" si="15"/>
        <v>0</v>
      </c>
      <c r="H66" s="46">
        <f t="shared" ca="1" si="15"/>
        <v>0</v>
      </c>
      <c r="I66" s="46">
        <f t="shared" ca="1" si="15"/>
        <v>0</v>
      </c>
      <c r="J66" s="46">
        <f t="shared" ca="1" si="15"/>
        <v>0</v>
      </c>
      <c r="K66" s="46">
        <f t="shared" ca="1" si="15"/>
        <v>0</v>
      </c>
      <c r="L66" s="46">
        <f t="shared" ca="1" si="15"/>
        <v>0</v>
      </c>
      <c r="M66" s="46">
        <f t="shared" ca="1" si="15"/>
        <v>0</v>
      </c>
      <c r="N66" s="46">
        <f t="shared" ca="1" si="15"/>
        <v>0</v>
      </c>
      <c r="O66" s="46">
        <f t="shared" ca="1" si="15"/>
        <v>0</v>
      </c>
      <c r="P66" s="46">
        <f t="shared" ca="1" si="15"/>
        <v>0</v>
      </c>
      <c r="Q66" s="46">
        <f t="shared" ca="1" si="15"/>
        <v>0</v>
      </c>
      <c r="R66" s="46">
        <f t="shared" ca="1" si="15"/>
        <v>0</v>
      </c>
      <c r="S66" s="46">
        <f t="shared" ca="1" si="15"/>
        <v>0</v>
      </c>
      <c r="T66" s="46">
        <f t="shared" ca="1" si="15"/>
        <v>0</v>
      </c>
      <c r="U66" s="46">
        <f t="shared" ca="1" si="15"/>
        <v>0</v>
      </c>
      <c r="V66" s="46">
        <f t="shared" ca="1" si="15"/>
        <v>0</v>
      </c>
      <c r="W66" s="46">
        <f t="shared" ca="1" si="15"/>
        <v>0</v>
      </c>
      <c r="X66" s="46">
        <f t="shared" ca="1" si="15"/>
        <v>0</v>
      </c>
      <c r="Y66" s="46">
        <f t="shared" ca="1" si="16"/>
        <v>0</v>
      </c>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row>
    <row r="67" spans="1:80">
      <c r="A67" s="161">
        <f t="shared" si="13"/>
        <v>1.8258823770952699</v>
      </c>
      <c r="B67" s="145">
        <f t="shared" si="14"/>
        <v>79.832300647474767</v>
      </c>
      <c r="C67" s="20" t="str">
        <f t="shared" si="17"/>
        <v>Small Ret</v>
      </c>
      <c r="D67" s="20" t="str">
        <f t="shared" si="18"/>
        <v>WEPT-Retro-Small Ret</v>
      </c>
      <c r="E67" s="46">
        <f t="shared" ca="1" si="15"/>
        <v>0.11396880946290684</v>
      </c>
      <c r="F67" s="46">
        <f t="shared" ca="1" si="15"/>
        <v>0.13929181866192747</v>
      </c>
      <c r="G67" s="46">
        <f t="shared" ca="1" si="15"/>
        <v>0.16966834219964871</v>
      </c>
      <c r="H67" s="46">
        <f t="shared" ca="1" si="15"/>
        <v>0.19605220384722452</v>
      </c>
      <c r="I67" s="46">
        <f t="shared" ca="1" si="15"/>
        <v>0.22259370227458139</v>
      </c>
      <c r="J67" s="46">
        <f t="shared" ca="1" si="15"/>
        <v>0.25904169590877923</v>
      </c>
      <c r="K67" s="46">
        <f t="shared" ca="1" si="15"/>
        <v>0.28286556849128197</v>
      </c>
      <c r="L67" s="46">
        <f t="shared" ca="1" si="15"/>
        <v>0.28763791004301648</v>
      </c>
      <c r="M67" s="46">
        <f t="shared" ca="1" si="15"/>
        <v>0.26981731516223778</v>
      </c>
      <c r="N67" s="46">
        <f t="shared" ca="1" si="15"/>
        <v>0.2308639548519931</v>
      </c>
      <c r="O67" s="46">
        <f t="shared" ca="1" si="15"/>
        <v>0.17783047493432647</v>
      </c>
      <c r="P67" s="46">
        <f t="shared" ca="1" si="15"/>
        <v>0.12147977957954308</v>
      </c>
      <c r="Q67" s="46">
        <f t="shared" ca="1" si="15"/>
        <v>7.2360032231308866E-2</v>
      </c>
      <c r="R67" s="46">
        <f t="shared" ca="1" si="15"/>
        <v>3.6879403917505639E-2</v>
      </c>
      <c r="S67" s="46">
        <f t="shared" ca="1" si="15"/>
        <v>1.5749737331362791E-2</v>
      </c>
      <c r="T67" s="46">
        <f t="shared" ca="1" si="15"/>
        <v>5.5077544712808079E-3</v>
      </c>
      <c r="U67" s="46">
        <f t="shared" ca="1" si="15"/>
        <v>1.5380066388919998E-3</v>
      </c>
      <c r="V67" s="46">
        <f t="shared" ca="1" si="15"/>
        <v>3.336736212172964E-4</v>
      </c>
      <c r="W67" s="46">
        <f t="shared" ca="1" si="15"/>
        <v>5.4594318280541496E-5</v>
      </c>
      <c r="X67" s="46">
        <f t="shared" ca="1" si="15"/>
        <v>6.5230323223966369E-6</v>
      </c>
      <c r="Y67" s="46">
        <f t="shared" ca="1" si="16"/>
        <v>2.4281339862471198</v>
      </c>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row>
    <row r="68" spans="1:80">
      <c r="A68" s="161">
        <f t="shared" si="13"/>
        <v>1.8258823770952699</v>
      </c>
      <c r="B68" s="145">
        <f t="shared" si="14"/>
        <v>79.832300647474767</v>
      </c>
      <c r="C68" s="20" t="str">
        <f t="shared" si="17"/>
        <v>School K-12</v>
      </c>
      <c r="D68" s="20" t="str">
        <f t="shared" si="18"/>
        <v>WEPT-Retro-School K-12</v>
      </c>
      <c r="E68" s="46">
        <f t="shared" ca="1" si="15"/>
        <v>0.15246253911424715</v>
      </c>
      <c r="F68" s="46">
        <f t="shared" ca="1" si="15"/>
        <v>0.18643216432349516</v>
      </c>
      <c r="G68" s="46">
        <f t="shared" ca="1" si="15"/>
        <v>0.22720304368607921</v>
      </c>
      <c r="H68" s="46">
        <f t="shared" ca="1" si="15"/>
        <v>0.26266557219962589</v>
      </c>
      <c r="I68" s="46">
        <f t="shared" ca="1" si="15"/>
        <v>0.29837497348318731</v>
      </c>
      <c r="J68" s="46">
        <f t="shared" ca="1" si="15"/>
        <v>0.34740598107359882</v>
      </c>
      <c r="K68" s="46">
        <f t="shared" ca="1" si="15"/>
        <v>0.3795472062809338</v>
      </c>
      <c r="L68" s="46">
        <f t="shared" ca="1" si="15"/>
        <v>0.38614457071903285</v>
      </c>
      <c r="M68" s="46">
        <f t="shared" ca="1" si="15"/>
        <v>0.36240294718766852</v>
      </c>
      <c r="N68" s="46">
        <f t="shared" ca="1" si="15"/>
        <v>0.31023881397979491</v>
      </c>
      <c r="O68" s="46">
        <f t="shared" ca="1" si="15"/>
        <v>0.23909158146187839</v>
      </c>
      <c r="P68" s="46">
        <f t="shared" ca="1" si="15"/>
        <v>0.16341058603194847</v>
      </c>
      <c r="Q68" s="46">
        <f t="shared" ca="1" si="15"/>
        <v>9.7385217791640874E-2</v>
      </c>
      <c r="R68" s="46">
        <f t="shared" ca="1" si="15"/>
        <v>4.9658806453829175E-2</v>
      </c>
      <c r="S68" s="46">
        <f t="shared" ca="1" si="15"/>
        <v>2.1217968255108841E-2</v>
      </c>
      <c r="T68" s="46">
        <f t="shared" ca="1" si="15"/>
        <v>7.4237467442304491E-3</v>
      </c>
      <c r="U68" s="46">
        <f t="shared" ca="1" si="15"/>
        <v>2.0740770318952166E-3</v>
      </c>
      <c r="V68" s="46">
        <f t="shared" ca="1" si="15"/>
        <v>4.502011941357994E-4</v>
      </c>
      <c r="W68" s="46">
        <f t="shared" ca="1" si="15"/>
        <v>7.3697085189066409E-5</v>
      </c>
      <c r="X68" s="46">
        <f t="shared" ca="1" si="15"/>
        <v>8.8098900933724578E-6</v>
      </c>
      <c r="Y68" s="46">
        <f t="shared" ca="1" si="16"/>
        <v>3.2793940752634447</v>
      </c>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row>
    <row r="69" spans="1:80">
      <c r="A69" s="161">
        <f t="shared" si="13"/>
        <v>0</v>
      </c>
      <c r="B69" s="145">
        <f t="shared" si="14"/>
        <v>9999</v>
      </c>
      <c r="C69" s="20" t="str">
        <f t="shared" si="17"/>
        <v>University</v>
      </c>
      <c r="D69" s="20" t="str">
        <f t="shared" si="18"/>
        <v>WEPT-Retro-University</v>
      </c>
      <c r="E69" s="46">
        <f t="shared" ca="1" si="15"/>
        <v>0</v>
      </c>
      <c r="F69" s="46">
        <f t="shared" ca="1" si="15"/>
        <v>0</v>
      </c>
      <c r="G69" s="46">
        <f t="shared" ca="1" si="15"/>
        <v>0</v>
      </c>
      <c r="H69" s="46">
        <f t="shared" ca="1" si="15"/>
        <v>0</v>
      </c>
      <c r="I69" s="46">
        <f t="shared" ca="1" si="15"/>
        <v>0</v>
      </c>
      <c r="J69" s="46">
        <f t="shared" ca="1" si="15"/>
        <v>0</v>
      </c>
      <c r="K69" s="46">
        <f t="shared" ca="1" si="15"/>
        <v>0</v>
      </c>
      <c r="L69" s="46">
        <f t="shared" ca="1" si="15"/>
        <v>0</v>
      </c>
      <c r="M69" s="46">
        <f t="shared" ca="1" si="15"/>
        <v>0</v>
      </c>
      <c r="N69" s="46">
        <f t="shared" ca="1" si="15"/>
        <v>0</v>
      </c>
      <c r="O69" s="46">
        <f t="shared" ca="1" si="15"/>
        <v>0</v>
      </c>
      <c r="P69" s="46">
        <f t="shared" ca="1" si="15"/>
        <v>0</v>
      </c>
      <c r="Q69" s="46">
        <f t="shared" ca="1" si="15"/>
        <v>0</v>
      </c>
      <c r="R69" s="46">
        <f t="shared" ca="1" si="15"/>
        <v>0</v>
      </c>
      <c r="S69" s="46">
        <f t="shared" ca="1" si="15"/>
        <v>0</v>
      </c>
      <c r="T69" s="46">
        <f t="shared" ca="1" si="15"/>
        <v>0</v>
      </c>
      <c r="U69" s="46">
        <f t="shared" ca="1" si="15"/>
        <v>0</v>
      </c>
      <c r="V69" s="46">
        <f t="shared" ca="1" si="15"/>
        <v>0</v>
      </c>
      <c r="W69" s="46">
        <f t="shared" ca="1" si="15"/>
        <v>0</v>
      </c>
      <c r="X69" s="46">
        <f t="shared" ca="1" si="15"/>
        <v>0</v>
      </c>
      <c r="Y69" s="46">
        <f t="shared" ca="1" si="16"/>
        <v>0</v>
      </c>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row>
    <row r="70" spans="1:80">
      <c r="A70" s="161">
        <f t="shared" si="13"/>
        <v>0</v>
      </c>
      <c r="B70" s="145">
        <f t="shared" si="14"/>
        <v>9999</v>
      </c>
      <c r="C70" s="20" t="str">
        <f t="shared" si="17"/>
        <v>Warehouse</v>
      </c>
      <c r="D70" s="20" t="str">
        <f t="shared" si="18"/>
        <v>WEPT-Retro-Warehouse</v>
      </c>
      <c r="E70" s="46">
        <f t="shared" ca="1" si="15"/>
        <v>0</v>
      </c>
      <c r="F70" s="46">
        <f t="shared" ca="1" si="15"/>
        <v>0</v>
      </c>
      <c r="G70" s="46">
        <f t="shared" ca="1" si="15"/>
        <v>0</v>
      </c>
      <c r="H70" s="46">
        <f t="shared" ca="1" si="15"/>
        <v>0</v>
      </c>
      <c r="I70" s="46">
        <f t="shared" ca="1" si="15"/>
        <v>0</v>
      </c>
      <c r="J70" s="46">
        <f t="shared" ca="1" si="15"/>
        <v>0</v>
      </c>
      <c r="K70" s="46">
        <f t="shared" ca="1" si="15"/>
        <v>0</v>
      </c>
      <c r="L70" s="46">
        <f t="shared" ca="1" si="15"/>
        <v>0</v>
      </c>
      <c r="M70" s="46">
        <f t="shared" ca="1" si="15"/>
        <v>0</v>
      </c>
      <c r="N70" s="46">
        <f t="shared" ca="1" si="15"/>
        <v>0</v>
      </c>
      <c r="O70" s="46">
        <f t="shared" ca="1" si="15"/>
        <v>0</v>
      </c>
      <c r="P70" s="46">
        <f t="shared" ca="1" si="15"/>
        <v>0</v>
      </c>
      <c r="Q70" s="46">
        <f t="shared" ca="1" si="15"/>
        <v>0</v>
      </c>
      <c r="R70" s="46">
        <f t="shared" ca="1" si="15"/>
        <v>0</v>
      </c>
      <c r="S70" s="46">
        <f t="shared" ca="1" si="15"/>
        <v>0</v>
      </c>
      <c r="T70" s="46">
        <f t="shared" ca="1" si="15"/>
        <v>0</v>
      </c>
      <c r="U70" s="46">
        <f t="shared" ca="1" si="15"/>
        <v>0</v>
      </c>
      <c r="V70" s="46">
        <f t="shared" ca="1" si="15"/>
        <v>0</v>
      </c>
      <c r="W70" s="46">
        <f t="shared" ca="1" si="15"/>
        <v>0</v>
      </c>
      <c r="X70" s="46">
        <f t="shared" ca="1" si="15"/>
        <v>0</v>
      </c>
      <c r="Y70" s="46">
        <f t="shared" ca="1" si="16"/>
        <v>0</v>
      </c>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row>
    <row r="71" spans="1:80">
      <c r="A71" s="161">
        <f t="shared" si="13"/>
        <v>0</v>
      </c>
      <c r="B71" s="145">
        <f t="shared" si="14"/>
        <v>9999</v>
      </c>
      <c r="C71" s="20" t="str">
        <f t="shared" si="17"/>
        <v>Supermarket</v>
      </c>
      <c r="D71" s="20" t="str">
        <f t="shared" si="18"/>
        <v>WEPT-Retro-Supermarket</v>
      </c>
      <c r="E71" s="46">
        <f t="shared" ca="1" si="15"/>
        <v>0</v>
      </c>
      <c r="F71" s="46">
        <f t="shared" ca="1" si="15"/>
        <v>0</v>
      </c>
      <c r="G71" s="46">
        <f t="shared" ca="1" si="15"/>
        <v>0</v>
      </c>
      <c r="H71" s="46">
        <f t="shared" ca="1" si="15"/>
        <v>0</v>
      </c>
      <c r="I71" s="46">
        <f t="shared" ca="1" si="15"/>
        <v>0</v>
      </c>
      <c r="J71" s="46">
        <f t="shared" ca="1" si="15"/>
        <v>0</v>
      </c>
      <c r="K71" s="46">
        <f t="shared" ca="1" si="15"/>
        <v>0</v>
      </c>
      <c r="L71" s="46">
        <f t="shared" ca="1" si="15"/>
        <v>0</v>
      </c>
      <c r="M71" s="46">
        <f t="shared" ca="1" si="15"/>
        <v>0</v>
      </c>
      <c r="N71" s="46">
        <f t="shared" ca="1" si="15"/>
        <v>0</v>
      </c>
      <c r="O71" s="46">
        <f t="shared" ca="1" si="15"/>
        <v>0</v>
      </c>
      <c r="P71" s="46">
        <f t="shared" ca="1" si="15"/>
        <v>0</v>
      </c>
      <c r="Q71" s="46">
        <f t="shared" ca="1" si="15"/>
        <v>0</v>
      </c>
      <c r="R71" s="46">
        <f t="shared" ca="1" si="15"/>
        <v>0</v>
      </c>
      <c r="S71" s="46">
        <f t="shared" ca="1" si="15"/>
        <v>0</v>
      </c>
      <c r="T71" s="46">
        <f t="shared" ca="1" si="15"/>
        <v>0</v>
      </c>
      <c r="U71" s="46">
        <f t="shared" ca="1" si="15"/>
        <v>0</v>
      </c>
      <c r="V71" s="46">
        <f t="shared" ca="1" si="15"/>
        <v>0</v>
      </c>
      <c r="W71" s="46">
        <f t="shared" ca="1" si="15"/>
        <v>0</v>
      </c>
      <c r="X71" s="46">
        <f t="shared" ca="1" si="15"/>
        <v>0</v>
      </c>
      <c r="Y71" s="46">
        <f t="shared" ca="1" si="16"/>
        <v>0</v>
      </c>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row>
    <row r="72" spans="1:80">
      <c r="A72" s="161">
        <f t="shared" si="13"/>
        <v>0</v>
      </c>
      <c r="B72" s="145">
        <f t="shared" si="14"/>
        <v>9999</v>
      </c>
      <c r="C72" s="20" t="str">
        <f t="shared" si="17"/>
        <v>MiniMart</v>
      </c>
      <c r="D72" s="20" t="str">
        <f t="shared" si="18"/>
        <v>WEPT-Retro-MiniMart</v>
      </c>
      <c r="E72" s="46">
        <f t="shared" ca="1" si="15"/>
        <v>0</v>
      </c>
      <c r="F72" s="46">
        <f t="shared" ca="1" si="15"/>
        <v>0</v>
      </c>
      <c r="G72" s="46">
        <f t="shared" ca="1" si="15"/>
        <v>0</v>
      </c>
      <c r="H72" s="46">
        <f t="shared" ca="1" si="15"/>
        <v>0</v>
      </c>
      <c r="I72" s="46">
        <f t="shared" ca="1" si="15"/>
        <v>0</v>
      </c>
      <c r="J72" s="46">
        <f t="shared" ca="1" si="15"/>
        <v>0</v>
      </c>
      <c r="K72" s="46">
        <f t="shared" ca="1" si="15"/>
        <v>0</v>
      </c>
      <c r="L72" s="46">
        <f t="shared" ca="1" si="15"/>
        <v>0</v>
      </c>
      <c r="M72" s="46">
        <f t="shared" ca="1" si="15"/>
        <v>0</v>
      </c>
      <c r="N72" s="46">
        <f t="shared" ca="1" si="15"/>
        <v>0</v>
      </c>
      <c r="O72" s="46">
        <f t="shared" ca="1" si="15"/>
        <v>0</v>
      </c>
      <c r="P72" s="46">
        <f t="shared" ca="1" si="15"/>
        <v>0</v>
      </c>
      <c r="Q72" s="46">
        <f t="shared" ca="1" si="15"/>
        <v>0</v>
      </c>
      <c r="R72" s="46">
        <f t="shared" ca="1" si="15"/>
        <v>0</v>
      </c>
      <c r="S72" s="46">
        <f t="shared" ca="1" si="15"/>
        <v>0</v>
      </c>
      <c r="T72" s="46">
        <f t="shared" ca="1" si="15"/>
        <v>0</v>
      </c>
      <c r="U72" s="46">
        <f t="shared" ca="1" si="15"/>
        <v>0</v>
      </c>
      <c r="V72" s="46">
        <f t="shared" ca="1" si="15"/>
        <v>0</v>
      </c>
      <c r="W72" s="46">
        <f t="shared" ca="1" si="15"/>
        <v>0</v>
      </c>
      <c r="X72" s="46">
        <f t="shared" ca="1" si="15"/>
        <v>0</v>
      </c>
      <c r="Y72" s="46">
        <f t="shared" ca="1" si="16"/>
        <v>0</v>
      </c>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row>
    <row r="73" spans="1:80">
      <c r="A73" s="161">
        <f t="shared" si="13"/>
        <v>0</v>
      </c>
      <c r="B73" s="145">
        <f t="shared" si="14"/>
        <v>9999</v>
      </c>
      <c r="C73" s="20" t="str">
        <f t="shared" si="17"/>
        <v>Restaurant</v>
      </c>
      <c r="D73" s="20" t="str">
        <f t="shared" si="18"/>
        <v>WEPT-Retro-Restaurant</v>
      </c>
      <c r="E73" s="46">
        <f t="shared" ca="1" si="15"/>
        <v>0</v>
      </c>
      <c r="F73" s="46">
        <f t="shared" ca="1" si="15"/>
        <v>0</v>
      </c>
      <c r="G73" s="46">
        <f t="shared" ca="1" si="15"/>
        <v>0</v>
      </c>
      <c r="H73" s="46">
        <f t="shared" ca="1" si="15"/>
        <v>0</v>
      </c>
      <c r="I73" s="46">
        <f t="shared" ca="1" si="15"/>
        <v>0</v>
      </c>
      <c r="J73" s="46">
        <f t="shared" ca="1" si="15"/>
        <v>0</v>
      </c>
      <c r="K73" s="46">
        <f t="shared" ca="1" si="15"/>
        <v>0</v>
      </c>
      <c r="L73" s="46">
        <f t="shared" ca="1" si="15"/>
        <v>0</v>
      </c>
      <c r="M73" s="46">
        <f t="shared" ca="1" si="15"/>
        <v>0</v>
      </c>
      <c r="N73" s="46">
        <f t="shared" ca="1" si="15"/>
        <v>0</v>
      </c>
      <c r="O73" s="46">
        <f t="shared" ca="1" si="15"/>
        <v>0</v>
      </c>
      <c r="P73" s="46">
        <f t="shared" ca="1" si="15"/>
        <v>0</v>
      </c>
      <c r="Q73" s="46">
        <f t="shared" ca="1" si="15"/>
        <v>0</v>
      </c>
      <c r="R73" s="46">
        <f t="shared" ca="1" si="15"/>
        <v>0</v>
      </c>
      <c r="S73" s="46">
        <f t="shared" ca="1" si="15"/>
        <v>0</v>
      </c>
      <c r="T73" s="46">
        <f ca="1">T48*$A73*1000/8760</f>
        <v>0</v>
      </c>
      <c r="U73" s="46">
        <f ca="1">U48*$A73*1000/8760</f>
        <v>0</v>
      </c>
      <c r="V73" s="46">
        <f ca="1">V48*$A73*1000/8760</f>
        <v>0</v>
      </c>
      <c r="W73" s="46">
        <f ca="1">W48*$A73*1000/8760</f>
        <v>0</v>
      </c>
      <c r="X73" s="46">
        <f ca="1">X48*$A73*1000/8760</f>
        <v>0</v>
      </c>
      <c r="Y73" s="46">
        <f t="shared" ca="1" si="16"/>
        <v>0</v>
      </c>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row>
    <row r="74" spans="1:80">
      <c r="A74" s="161">
        <f t="shared" si="13"/>
        <v>1.8258823770952699</v>
      </c>
      <c r="B74" s="145">
        <f t="shared" si="14"/>
        <v>79.832300647474767</v>
      </c>
      <c r="C74" s="20" t="str">
        <f t="shared" si="17"/>
        <v>Lodging</v>
      </c>
      <c r="D74" s="20" t="str">
        <f t="shared" si="18"/>
        <v>WEPT-Retro-Lodging</v>
      </c>
      <c r="E74" s="46">
        <f t="shared" ref="E74:X78" ca="1" si="19">E49*$A74*1000/8760</f>
        <v>2.7440775355352253E-3</v>
      </c>
      <c r="F74" s="46">
        <f t="shared" ca="1" si="19"/>
        <v>3.3612032880650363E-3</v>
      </c>
      <c r="G74" s="46">
        <f t="shared" ca="1" si="19"/>
        <v>4.1032576838557176E-3</v>
      </c>
      <c r="H74" s="46">
        <f t="shared" ca="1" si="19"/>
        <v>4.7518038784971949E-3</v>
      </c>
      <c r="I74" s="46">
        <f t="shared" ca="1" si="19"/>
        <v>5.407025976570997E-3</v>
      </c>
      <c r="J74" s="46">
        <f t="shared" ca="1" si="19"/>
        <v>6.3062917947646745E-3</v>
      </c>
      <c r="K74" s="46">
        <f t="shared" ca="1" si="19"/>
        <v>6.9014965923875999E-3</v>
      </c>
      <c r="L74" s="46">
        <f t="shared" ca="1" si="19"/>
        <v>7.0334453907324119E-3</v>
      </c>
      <c r="M74" s="46">
        <f t="shared" ca="1" si="19"/>
        <v>6.6122705629863892E-3</v>
      </c>
      <c r="N74" s="46">
        <f t="shared" ca="1" si="19"/>
        <v>5.670165491713168E-3</v>
      </c>
      <c r="O74" s="46">
        <f t="shared" ca="1" si="19"/>
        <v>4.3772827010731949E-3</v>
      </c>
      <c r="P74" s="46">
        <f t="shared" ca="1" si="19"/>
        <v>2.9968237840868124E-3</v>
      </c>
      <c r="Q74" s="46">
        <f t="shared" ca="1" si="19"/>
        <v>1.789018235057472E-3</v>
      </c>
      <c r="R74" s="46">
        <f t="shared" ca="1" si="19"/>
        <v>9.138159048179866E-4</v>
      </c>
      <c r="S74" s="46">
        <f t="shared" ca="1" si="19"/>
        <v>3.9111722139493994E-4</v>
      </c>
      <c r="T74" s="46">
        <f t="shared" ca="1" si="19"/>
        <v>1.3707776017514174E-4</v>
      </c>
      <c r="U74" s="46">
        <f t="shared" ca="1" si="19"/>
        <v>3.8362724415361867E-5</v>
      </c>
      <c r="V74" s="46">
        <f t="shared" ca="1" si="19"/>
        <v>8.3412648399742871E-6</v>
      </c>
      <c r="W74" s="46">
        <f t="shared" ca="1" si="19"/>
        <v>1.367780120404685E-6</v>
      </c>
      <c r="X74" s="46">
        <f t="shared" ca="1" si="19"/>
        <v>1.6378615006580437E-7</v>
      </c>
      <c r="Y74" s="46">
        <f t="shared" ca="1" si="16"/>
        <v>6.0967767411772227E-2</v>
      </c>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row>
    <row r="75" spans="1:80">
      <c r="A75" s="161">
        <f t="shared" si="13"/>
        <v>0</v>
      </c>
      <c r="B75" s="145">
        <f t="shared" si="14"/>
        <v>9999</v>
      </c>
      <c r="C75" s="20" t="str">
        <f t="shared" si="17"/>
        <v>Hospital</v>
      </c>
      <c r="D75" s="20" t="str">
        <f t="shared" si="18"/>
        <v>WEPT-Retro-Hospital</v>
      </c>
      <c r="E75" s="46">
        <f t="shared" ca="1" si="19"/>
        <v>0</v>
      </c>
      <c r="F75" s="46">
        <f t="shared" ca="1" si="19"/>
        <v>0</v>
      </c>
      <c r="G75" s="46">
        <f t="shared" ca="1" si="19"/>
        <v>0</v>
      </c>
      <c r="H75" s="46">
        <f t="shared" ca="1" si="19"/>
        <v>0</v>
      </c>
      <c r="I75" s="46">
        <f t="shared" ca="1" si="19"/>
        <v>0</v>
      </c>
      <c r="J75" s="46">
        <f t="shared" ca="1" si="19"/>
        <v>0</v>
      </c>
      <c r="K75" s="46">
        <f t="shared" ca="1" si="19"/>
        <v>0</v>
      </c>
      <c r="L75" s="46">
        <f t="shared" ca="1" si="19"/>
        <v>0</v>
      </c>
      <c r="M75" s="46">
        <f t="shared" ca="1" si="19"/>
        <v>0</v>
      </c>
      <c r="N75" s="46">
        <f t="shared" ca="1" si="19"/>
        <v>0</v>
      </c>
      <c r="O75" s="46">
        <f t="shared" ca="1" si="19"/>
        <v>0</v>
      </c>
      <c r="P75" s="46">
        <f t="shared" ca="1" si="19"/>
        <v>0</v>
      </c>
      <c r="Q75" s="46">
        <f t="shared" ca="1" si="19"/>
        <v>0</v>
      </c>
      <c r="R75" s="46">
        <f t="shared" ca="1" si="19"/>
        <v>0</v>
      </c>
      <c r="S75" s="46">
        <f t="shared" ca="1" si="19"/>
        <v>0</v>
      </c>
      <c r="T75" s="46">
        <f t="shared" ca="1" si="19"/>
        <v>0</v>
      </c>
      <c r="U75" s="46">
        <f t="shared" ca="1" si="19"/>
        <v>0</v>
      </c>
      <c r="V75" s="46">
        <f t="shared" ca="1" si="19"/>
        <v>0</v>
      </c>
      <c r="W75" s="46">
        <f t="shared" ca="1" si="19"/>
        <v>0</v>
      </c>
      <c r="X75" s="46">
        <f t="shared" ca="1" si="19"/>
        <v>0</v>
      </c>
      <c r="Y75" s="46">
        <f t="shared" ca="1" si="16"/>
        <v>0</v>
      </c>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row>
    <row r="76" spans="1:80">
      <c r="A76" s="161">
        <f t="shared" si="13"/>
        <v>1.8258823770952699</v>
      </c>
      <c r="B76" s="145">
        <f t="shared" si="14"/>
        <v>79.832300647474767</v>
      </c>
      <c r="C76" s="20" t="str">
        <f t="shared" si="17"/>
        <v>Residential Care</v>
      </c>
      <c r="D76" s="20" t="str">
        <f t="shared" si="18"/>
        <v>WEPT-Retro-Residential Care</v>
      </c>
      <c r="E76" s="46">
        <f t="shared" ca="1" si="19"/>
        <v>1.6448954544272811E-3</v>
      </c>
      <c r="F76" s="46">
        <f t="shared" ca="1" si="19"/>
        <v>2.0148220807710612E-3</v>
      </c>
      <c r="G76" s="46">
        <f t="shared" ca="1" si="19"/>
        <v>2.4596352781998294E-3</v>
      </c>
      <c r="H76" s="46">
        <f t="shared" ca="1" si="19"/>
        <v>2.8483964096682949E-3</v>
      </c>
      <c r="I76" s="46">
        <f t="shared" ca="1" si="19"/>
        <v>3.2411593096975349E-3</v>
      </c>
      <c r="J76" s="46">
        <f t="shared" ca="1" si="19"/>
        <v>3.7802104981254506E-3</v>
      </c>
      <c r="K76" s="46">
        <f t="shared" ca="1" si="19"/>
        <v>4.1369969421616616E-3</v>
      </c>
      <c r="L76" s="46">
        <f t="shared" ca="1" si="19"/>
        <v>4.2160916382130214E-3</v>
      </c>
      <c r="M76" s="46">
        <f t="shared" ca="1" si="19"/>
        <v>3.9636248071169026E-3</v>
      </c>
      <c r="N76" s="46">
        <f t="shared" ca="1" si="19"/>
        <v>3.3988942813710427E-3</v>
      </c>
      <c r="O76" s="46">
        <f t="shared" ca="1" si="19"/>
        <v>2.6238953981794462E-3</v>
      </c>
      <c r="P76" s="46">
        <f t="shared" ca="1" si="19"/>
        <v>1.7964003408535189E-3</v>
      </c>
      <c r="Q76" s="46">
        <f t="shared" ca="1" si="19"/>
        <v>1.0723997134284978E-3</v>
      </c>
      <c r="R76" s="46">
        <f t="shared" ca="1" si="19"/>
        <v>5.4777301608763642E-4</v>
      </c>
      <c r="S76" s="46">
        <f t="shared" ca="1" si="19"/>
        <v>2.3444925709625847E-4</v>
      </c>
      <c r="T76" s="46">
        <f t="shared" ca="1" si="19"/>
        <v>8.2169174046747425E-5</v>
      </c>
      <c r="U76" s="46">
        <f t="shared" ca="1" si="19"/>
        <v>2.2995950439850523E-5</v>
      </c>
      <c r="V76" s="46">
        <f t="shared" ca="1" si="19"/>
        <v>5.0000440737443155E-6</v>
      </c>
      <c r="W76" s="46">
        <f t="shared" ca="1" si="19"/>
        <v>8.1989494596071468E-7</v>
      </c>
      <c r="X76" s="46">
        <f t="shared" ca="1" si="19"/>
        <v>9.8179111286969602E-8</v>
      </c>
      <c r="Y76" s="46">
        <f t="shared" ca="1" si="16"/>
        <v>3.6546198926060376E-2</v>
      </c>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row>
    <row r="77" spans="1:80">
      <c r="A77" s="161">
        <f t="shared" si="13"/>
        <v>0</v>
      </c>
      <c r="B77" s="145">
        <f t="shared" si="14"/>
        <v>9999</v>
      </c>
      <c r="C77" s="20" t="str">
        <f t="shared" si="17"/>
        <v>Assembly</v>
      </c>
      <c r="D77" s="20" t="str">
        <f t="shared" si="18"/>
        <v>WEPT-Retro-Assembly</v>
      </c>
      <c r="E77" s="46">
        <f t="shared" ca="1" si="19"/>
        <v>0</v>
      </c>
      <c r="F77" s="46">
        <f t="shared" ca="1" si="19"/>
        <v>0</v>
      </c>
      <c r="G77" s="46">
        <f t="shared" ca="1" si="19"/>
        <v>0</v>
      </c>
      <c r="H77" s="46">
        <f t="shared" ca="1" si="19"/>
        <v>0</v>
      </c>
      <c r="I77" s="46">
        <f t="shared" ca="1" si="19"/>
        <v>0</v>
      </c>
      <c r="J77" s="46">
        <f t="shared" ca="1" si="19"/>
        <v>0</v>
      </c>
      <c r="K77" s="46">
        <f t="shared" ca="1" si="19"/>
        <v>0</v>
      </c>
      <c r="L77" s="46">
        <f t="shared" ca="1" si="19"/>
        <v>0</v>
      </c>
      <c r="M77" s="46">
        <f t="shared" ca="1" si="19"/>
        <v>0</v>
      </c>
      <c r="N77" s="46">
        <f t="shared" ca="1" si="19"/>
        <v>0</v>
      </c>
      <c r="O77" s="46">
        <f t="shared" ca="1" si="19"/>
        <v>0</v>
      </c>
      <c r="P77" s="46">
        <f t="shared" ca="1" si="19"/>
        <v>0</v>
      </c>
      <c r="Q77" s="46">
        <f t="shared" ca="1" si="19"/>
        <v>0</v>
      </c>
      <c r="R77" s="46">
        <f t="shared" ca="1" si="19"/>
        <v>0</v>
      </c>
      <c r="S77" s="46">
        <f t="shared" ca="1" si="19"/>
        <v>0</v>
      </c>
      <c r="T77" s="46">
        <f t="shared" ca="1" si="19"/>
        <v>0</v>
      </c>
      <c r="U77" s="46">
        <f t="shared" ca="1" si="19"/>
        <v>0</v>
      </c>
      <c r="V77" s="46">
        <f t="shared" ca="1" si="19"/>
        <v>0</v>
      </c>
      <c r="W77" s="46">
        <f t="shared" ca="1" si="19"/>
        <v>0</v>
      </c>
      <c r="X77" s="46">
        <f t="shared" ca="1" si="19"/>
        <v>0</v>
      </c>
      <c r="Y77" s="46">
        <f t="shared" ca="1" si="16"/>
        <v>0</v>
      </c>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row>
    <row r="78" spans="1:80">
      <c r="A78" s="161">
        <f t="shared" si="13"/>
        <v>0</v>
      </c>
      <c r="B78" s="145">
        <f t="shared" si="14"/>
        <v>9999</v>
      </c>
      <c r="C78" s="20" t="str">
        <f t="shared" si="17"/>
        <v>Other</v>
      </c>
      <c r="D78" s="20" t="str">
        <f t="shared" si="18"/>
        <v>WEPT-Retro-Other</v>
      </c>
      <c r="E78" s="46">
        <f t="shared" ca="1" si="19"/>
        <v>0</v>
      </c>
      <c r="F78" s="46">
        <f t="shared" ca="1" si="19"/>
        <v>0</v>
      </c>
      <c r="G78" s="46">
        <f t="shared" ca="1" si="19"/>
        <v>0</v>
      </c>
      <c r="H78" s="46">
        <f t="shared" ca="1" si="19"/>
        <v>0</v>
      </c>
      <c r="I78" s="46">
        <f t="shared" ca="1" si="19"/>
        <v>0</v>
      </c>
      <c r="J78" s="46">
        <f t="shared" ca="1" si="19"/>
        <v>0</v>
      </c>
      <c r="K78" s="46">
        <f t="shared" ca="1" si="19"/>
        <v>0</v>
      </c>
      <c r="L78" s="46">
        <f t="shared" ca="1" si="19"/>
        <v>0</v>
      </c>
      <c r="M78" s="46">
        <f t="shared" ca="1" si="19"/>
        <v>0</v>
      </c>
      <c r="N78" s="46">
        <f t="shared" ca="1" si="19"/>
        <v>0</v>
      </c>
      <c r="O78" s="46">
        <f t="shared" ca="1" si="19"/>
        <v>0</v>
      </c>
      <c r="P78" s="46">
        <f t="shared" ca="1" si="19"/>
        <v>0</v>
      </c>
      <c r="Q78" s="46">
        <f t="shared" ca="1" si="19"/>
        <v>0</v>
      </c>
      <c r="R78" s="46">
        <f t="shared" ca="1" si="19"/>
        <v>0</v>
      </c>
      <c r="S78" s="46">
        <f t="shared" ca="1" si="19"/>
        <v>0</v>
      </c>
      <c r="T78" s="46">
        <f t="shared" ca="1" si="19"/>
        <v>0</v>
      </c>
      <c r="U78" s="46">
        <f t="shared" ca="1" si="19"/>
        <v>0</v>
      </c>
      <c r="V78" s="46">
        <f t="shared" ca="1" si="19"/>
        <v>0</v>
      </c>
      <c r="W78" s="46">
        <f t="shared" ca="1" si="19"/>
        <v>0</v>
      </c>
      <c r="X78" s="46">
        <f t="shared" ca="1" si="19"/>
        <v>0</v>
      </c>
      <c r="Y78" s="46">
        <f t="shared" ca="1" si="16"/>
        <v>0</v>
      </c>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row>
    <row r="79" spans="1:80">
      <c r="A79" s="146"/>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row>
    <row r="80" spans="1:80">
      <c r="D80" s="40"/>
      <c r="E80" s="40">
        <f ca="1">SUM(E61:E79)</f>
        <v>0.4856833016408334</v>
      </c>
      <c r="F80" s="40">
        <f t="shared" ref="F80:X80" ca="1" si="20">SUM(F61:F79)</f>
        <v>0.5941260287200143</v>
      </c>
      <c r="G80" s="40">
        <f t="shared" ca="1" si="20"/>
        <v>0.72433555457479637</v>
      </c>
      <c r="H80" s="40">
        <f t="shared" ca="1" si="20"/>
        <v>0.8377162474144606</v>
      </c>
      <c r="I80" s="40">
        <f t="shared" ca="1" si="20"/>
        <v>0.95197274018603673</v>
      </c>
      <c r="J80" s="40">
        <f t="shared" ca="1" si="20"/>
        <v>1.1088376160115763</v>
      </c>
      <c r="K80" s="40">
        <f t="shared" ca="1" si="20"/>
        <v>1.2118955900906483</v>
      </c>
      <c r="L80" s="40">
        <f t="shared" ca="1" si="20"/>
        <v>1.2334407498304951</v>
      </c>
      <c r="M80" s="40">
        <f t="shared" ca="1" si="20"/>
        <v>1.1580551443962022</v>
      </c>
      <c r="N80" s="40">
        <f t="shared" ca="1" si="20"/>
        <v>0.99175184537322225</v>
      </c>
      <c r="O80" s="40">
        <f t="shared" ca="1" si="20"/>
        <v>0.76461135531308577</v>
      </c>
      <c r="P80" s="40">
        <f t="shared" ca="1" si="20"/>
        <v>0.5227889818241821</v>
      </c>
      <c r="Q80" s="40">
        <f t="shared" ca="1" si="20"/>
        <v>0.31168023629480507</v>
      </c>
      <c r="R80" s="40">
        <f t="shared" ca="1" si="20"/>
        <v>0.15899471715003979</v>
      </c>
      <c r="S80" s="40">
        <f t="shared" ca="1" si="20"/>
        <v>6.7961133225216158E-2</v>
      </c>
      <c r="T80" s="40">
        <f t="shared" ca="1" si="20"/>
        <v>2.3787596894190785E-2</v>
      </c>
      <c r="U80" s="40">
        <f t="shared" ca="1" si="20"/>
        <v>6.6484914885111442E-3</v>
      </c>
      <c r="V80" s="40">
        <f t="shared" ca="1" si="20"/>
        <v>1.4436964763882504E-3</v>
      </c>
      <c r="W80" s="40">
        <f t="shared" ca="1" si="20"/>
        <v>2.3642358079795257E-4</v>
      </c>
      <c r="X80" s="40">
        <f t="shared" ca="1" si="20"/>
        <v>2.827368414066938E-5</v>
      </c>
      <c r="Y80" s="40">
        <f ca="1">SUM(Y61:Y79)</f>
        <v>10.524598068088659</v>
      </c>
      <c r="Z80" s="40"/>
      <c r="AA80" s="40">
        <f ca="1">SUM(AA61:AA62)</f>
        <v>0</v>
      </c>
      <c r="AB80" s="93"/>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row>
    <row r="81" spans="1:79">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row>
    <row r="82" spans="1:79">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row>
    <row r="83" spans="1:79" ht="15">
      <c r="A83" s="98" t="s">
        <v>259</v>
      </c>
      <c r="B83" s="99"/>
      <c r="C83" s="99"/>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row>
    <row r="84" spans="1:79" ht="15">
      <c r="C84" s="117"/>
      <c r="D84" s="117"/>
      <c r="E84" s="91">
        <f>E59</f>
        <v>2016</v>
      </c>
      <c r="F84" s="91">
        <f t="shared" ref="F84:X84" si="21">F59</f>
        <v>2017</v>
      </c>
      <c r="G84" s="91">
        <f t="shared" si="21"/>
        <v>2018</v>
      </c>
      <c r="H84" s="91">
        <f t="shared" si="21"/>
        <v>2019</v>
      </c>
      <c r="I84" s="91">
        <f t="shared" si="21"/>
        <v>2020</v>
      </c>
      <c r="J84" s="91">
        <f t="shared" si="21"/>
        <v>2021</v>
      </c>
      <c r="K84" s="91">
        <f t="shared" si="21"/>
        <v>2022</v>
      </c>
      <c r="L84" s="91">
        <f t="shared" si="21"/>
        <v>2023</v>
      </c>
      <c r="M84" s="91">
        <f t="shared" si="21"/>
        <v>2024</v>
      </c>
      <c r="N84" s="91">
        <f t="shared" si="21"/>
        <v>2025</v>
      </c>
      <c r="O84" s="91">
        <f t="shared" si="21"/>
        <v>2026</v>
      </c>
      <c r="P84" s="91">
        <f t="shared" si="21"/>
        <v>2027</v>
      </c>
      <c r="Q84" s="91">
        <f t="shared" si="21"/>
        <v>2028</v>
      </c>
      <c r="R84" s="91">
        <f t="shared" si="21"/>
        <v>2029</v>
      </c>
      <c r="S84" s="91">
        <f t="shared" si="21"/>
        <v>2030</v>
      </c>
      <c r="T84" s="91">
        <f t="shared" si="21"/>
        <v>2031</v>
      </c>
      <c r="U84" s="91">
        <f t="shared" si="21"/>
        <v>2032</v>
      </c>
      <c r="V84" s="91">
        <f t="shared" si="21"/>
        <v>2033</v>
      </c>
      <c r="W84" s="91">
        <f t="shared" si="21"/>
        <v>2034</v>
      </c>
      <c r="X84" s="91">
        <f t="shared" si="21"/>
        <v>2035</v>
      </c>
      <c r="Y84" s="91" t="s">
        <v>362</v>
      </c>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row>
    <row r="85" spans="1:79" ht="15">
      <c r="C85" s="118" t="s">
        <v>256</v>
      </c>
      <c r="D85" s="118" t="s">
        <v>256</v>
      </c>
      <c r="E85" s="92" t="str">
        <f>CONCATENATE("aMW_",E$11)</f>
        <v>aMW_2016</v>
      </c>
      <c r="F85" s="92" t="str">
        <f t="shared" ref="F85:X85" si="22">CONCATENATE("aMW_",F$11)</f>
        <v>aMW_2017</v>
      </c>
      <c r="G85" s="92" t="str">
        <f t="shared" si="22"/>
        <v>aMW_2018</v>
      </c>
      <c r="H85" s="92" t="str">
        <f t="shared" si="22"/>
        <v>aMW_2019</v>
      </c>
      <c r="I85" s="92" t="str">
        <f t="shared" si="22"/>
        <v>aMW_2020</v>
      </c>
      <c r="J85" s="92" t="str">
        <f t="shared" si="22"/>
        <v>aMW_2021</v>
      </c>
      <c r="K85" s="92" t="str">
        <f t="shared" si="22"/>
        <v>aMW_2022</v>
      </c>
      <c r="L85" s="92" t="str">
        <f t="shared" si="22"/>
        <v>aMW_2023</v>
      </c>
      <c r="M85" s="92" t="str">
        <f t="shared" si="22"/>
        <v>aMW_2024</v>
      </c>
      <c r="N85" s="92" t="str">
        <f t="shared" si="22"/>
        <v>aMW_2025</v>
      </c>
      <c r="O85" s="92" t="str">
        <f t="shared" si="22"/>
        <v>aMW_2026</v>
      </c>
      <c r="P85" s="92" t="str">
        <f t="shared" si="22"/>
        <v>aMW_2027</v>
      </c>
      <c r="Q85" s="92" t="str">
        <f t="shared" si="22"/>
        <v>aMW_2028</v>
      </c>
      <c r="R85" s="92" t="str">
        <f t="shared" si="22"/>
        <v>aMW_2029</v>
      </c>
      <c r="S85" s="92" t="str">
        <f t="shared" si="22"/>
        <v>aMW_2030</v>
      </c>
      <c r="T85" s="92" t="str">
        <f t="shared" si="22"/>
        <v>aMW_2031</v>
      </c>
      <c r="U85" s="92" t="str">
        <f t="shared" si="22"/>
        <v>aMW_2032</v>
      </c>
      <c r="V85" s="92" t="str">
        <f t="shared" si="22"/>
        <v>aMW_2033</v>
      </c>
      <c r="W85" s="92" t="str">
        <f t="shared" si="22"/>
        <v>aMW_2034</v>
      </c>
      <c r="X85" s="92" t="str">
        <f t="shared" si="22"/>
        <v>aMW_2035</v>
      </c>
      <c r="Y85" s="92" t="s">
        <v>405</v>
      </c>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row>
    <row r="86" spans="1:79">
      <c r="B86" s="20" t="s">
        <v>50</v>
      </c>
      <c r="C86" s="113" t="s">
        <v>260</v>
      </c>
      <c r="D86" s="113" t="s">
        <v>261</v>
      </c>
      <c r="E86" s="46">
        <f>DSUM($B$60:$Y$78,E$60,$C$85:$D86)</f>
        <v>0</v>
      </c>
      <c r="F86" s="46">
        <f>DSUM($B$60:$Y$78,F$60,$C$85:$D86)</f>
        <v>0</v>
      </c>
      <c r="G86" s="46">
        <f>DSUM($B$60:$Y$78,G$60,$C$85:$D86)</f>
        <v>0</v>
      </c>
      <c r="H86" s="46">
        <f>DSUM($B$60:$Y$78,H$60,$C$85:$D86)</f>
        <v>0</v>
      </c>
      <c r="I86" s="46">
        <f>DSUM($B$60:$Y$78,I$60,$C$85:$D86)</f>
        <v>0</v>
      </c>
      <c r="J86" s="46">
        <f>DSUM($B$60:$Y$78,J$60,$C$85:$D86)</f>
        <v>0</v>
      </c>
      <c r="K86" s="46">
        <f>DSUM($B$60:$Y$78,K$60,$C$85:$D86)</f>
        <v>0</v>
      </c>
      <c r="L86" s="46">
        <f>DSUM($B$60:$Y$78,L$60,$C$85:$D86)</f>
        <v>0</v>
      </c>
      <c r="M86" s="46">
        <f>DSUM($B$60:$Y$78,M$60,$C$85:$D86)</f>
        <v>0</v>
      </c>
      <c r="N86" s="46">
        <f>DSUM($B$60:$Y$78,N$60,$C$85:$D86)</f>
        <v>0</v>
      </c>
      <c r="O86" s="46">
        <f>DSUM($B$60:$Y$78,O$60,$C$85:$D86)</f>
        <v>0</v>
      </c>
      <c r="P86" s="46">
        <f>DSUM($B$60:$Y$78,P$60,$C$85:$D86)</f>
        <v>0</v>
      </c>
      <c r="Q86" s="46">
        <f>DSUM($B$60:$Y$78,Q$60,$C$85:$D86)</f>
        <v>0</v>
      </c>
      <c r="R86" s="46">
        <f>DSUM($B$60:$Y$78,R$60,$C$85:$D86)</f>
        <v>0</v>
      </c>
      <c r="S86" s="46">
        <f>DSUM($B$60:$Y$78,S$60,$C$85:$D86)</f>
        <v>0</v>
      </c>
      <c r="T86" s="46">
        <f>DSUM($B$60:$Y$78,T$60,$C$85:$D86)</f>
        <v>0</v>
      </c>
      <c r="U86" s="46">
        <f>DSUM($B$60:$Y$78,U$60,$C$85:$D86)</f>
        <v>0</v>
      </c>
      <c r="V86" s="46">
        <f>DSUM($B$60:$Y$78,V$60,$C$85:$D86)</f>
        <v>0</v>
      </c>
      <c r="W86" s="46">
        <f>DSUM($B$60:$Y$78,W$60,$C$85:$D86)</f>
        <v>0</v>
      </c>
      <c r="X86" s="46">
        <f>DSUM($B$60:$Y$78,X$60,$C$85:$D86)</f>
        <v>0</v>
      </c>
      <c r="Y86" s="46">
        <f>DSUM($B$60:$Y$78,Y$60,$C$85:$D86)</f>
        <v>0</v>
      </c>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row>
    <row r="87" spans="1:79">
      <c r="B87" s="20" t="s">
        <v>51</v>
      </c>
      <c r="C87" s="113" t="s">
        <v>262</v>
      </c>
      <c r="D87" s="113" t="s">
        <v>263</v>
      </c>
      <c r="E87" s="46">
        <f>DSUM($B$60:$Y$78,E$60,$C$85:$D87)</f>
        <v>0</v>
      </c>
      <c r="F87" s="46">
        <f>DSUM($B$60:$Y$78,F$60,$C$85:$D87)</f>
        <v>0</v>
      </c>
      <c r="G87" s="46">
        <f>DSUM($B$60:$Y$78,G$60,$C$85:$D87)</f>
        <v>0</v>
      </c>
      <c r="H87" s="46">
        <f>DSUM($B$60:$Y$78,H$60,$C$85:$D87)</f>
        <v>0</v>
      </c>
      <c r="I87" s="46">
        <f>DSUM($B$60:$Y$78,I$60,$C$85:$D87)</f>
        <v>0</v>
      </c>
      <c r="J87" s="46">
        <f>DSUM($B$60:$Y$78,J$60,$C$85:$D87)</f>
        <v>0</v>
      </c>
      <c r="K87" s="46">
        <f>DSUM($B$60:$Y$78,K$60,$C$85:$D87)</f>
        <v>0</v>
      </c>
      <c r="L87" s="46">
        <f>DSUM($B$60:$Y$78,L$60,$C$85:$D87)</f>
        <v>0</v>
      </c>
      <c r="M87" s="46">
        <f>DSUM($B$60:$Y$78,M$60,$C$85:$D87)</f>
        <v>0</v>
      </c>
      <c r="N87" s="46">
        <f>DSUM($B$60:$Y$78,N$60,$C$85:$D87)</f>
        <v>0</v>
      </c>
      <c r="O87" s="46">
        <f>DSUM($B$60:$Y$78,O$60,$C$85:$D87)</f>
        <v>0</v>
      </c>
      <c r="P87" s="46">
        <f>DSUM($B$60:$Y$78,P$60,$C$85:$D87)</f>
        <v>0</v>
      </c>
      <c r="Q87" s="46">
        <f>DSUM($B$60:$Y$78,Q$60,$C$85:$D87)</f>
        <v>0</v>
      </c>
      <c r="R87" s="46">
        <f>DSUM($B$60:$Y$78,R$60,$C$85:$D87)</f>
        <v>0</v>
      </c>
      <c r="S87" s="46">
        <f>DSUM($B$60:$Y$78,S$60,$C$85:$D87)</f>
        <v>0</v>
      </c>
      <c r="T87" s="46">
        <f>DSUM($B$60:$Y$78,T$60,$C$85:$D87)</f>
        <v>0</v>
      </c>
      <c r="U87" s="46">
        <f>DSUM($B$60:$Y$78,U$60,$C$85:$D87)</f>
        <v>0</v>
      </c>
      <c r="V87" s="46">
        <f>DSUM($B$60:$Y$78,V$60,$C$85:$D87)</f>
        <v>0</v>
      </c>
      <c r="W87" s="46">
        <f>DSUM($B$60:$Y$78,W$60,$C$85:$D87)</f>
        <v>0</v>
      </c>
      <c r="X87" s="46">
        <f>DSUM($B$60:$Y$78,X$60,$C$85:$D87)</f>
        <v>0</v>
      </c>
      <c r="Y87" s="46">
        <f>DSUM($B$60:$Y$78,Y$60,$C$85:$D87)</f>
        <v>0</v>
      </c>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row>
    <row r="88" spans="1:79">
      <c r="B88" s="20" t="s">
        <v>52</v>
      </c>
      <c r="C88" s="113" t="s">
        <v>264</v>
      </c>
      <c r="D88" s="113" t="s">
        <v>265</v>
      </c>
      <c r="E88" s="46">
        <f>DSUM($B$60:$Y$78,E$60,$C$85:$D88)</f>
        <v>0</v>
      </c>
      <c r="F88" s="46">
        <f>DSUM($B$60:$Y$78,F$60,$C$85:$D88)</f>
        <v>0</v>
      </c>
      <c r="G88" s="46">
        <f>DSUM($B$60:$Y$78,G$60,$C$85:$D88)</f>
        <v>0</v>
      </c>
      <c r="H88" s="46">
        <f>DSUM($B$60:$Y$78,H$60,$C$85:$D88)</f>
        <v>0</v>
      </c>
      <c r="I88" s="46">
        <f>DSUM($B$60:$Y$78,I$60,$C$85:$D88)</f>
        <v>0</v>
      </c>
      <c r="J88" s="46">
        <f>DSUM($B$60:$Y$78,J$60,$C$85:$D88)</f>
        <v>0</v>
      </c>
      <c r="K88" s="46">
        <f>DSUM($B$60:$Y$78,K$60,$C$85:$D88)</f>
        <v>0</v>
      </c>
      <c r="L88" s="46">
        <f>DSUM($B$60:$Y$78,L$60,$C$85:$D88)</f>
        <v>0</v>
      </c>
      <c r="M88" s="46">
        <f>DSUM($B$60:$Y$78,M$60,$C$85:$D88)</f>
        <v>0</v>
      </c>
      <c r="N88" s="46">
        <f>DSUM($B$60:$Y$78,N$60,$C$85:$D88)</f>
        <v>0</v>
      </c>
      <c r="O88" s="46">
        <f>DSUM($B$60:$Y$78,O$60,$C$85:$D88)</f>
        <v>0</v>
      </c>
      <c r="P88" s="46">
        <f>DSUM($B$60:$Y$78,P$60,$C$85:$D88)</f>
        <v>0</v>
      </c>
      <c r="Q88" s="46">
        <f>DSUM($B$60:$Y$78,Q$60,$C$85:$D88)</f>
        <v>0</v>
      </c>
      <c r="R88" s="46">
        <f>DSUM($B$60:$Y$78,R$60,$C$85:$D88)</f>
        <v>0</v>
      </c>
      <c r="S88" s="46">
        <f>DSUM($B$60:$Y$78,S$60,$C$85:$D88)</f>
        <v>0</v>
      </c>
      <c r="T88" s="46">
        <f>DSUM($B$60:$Y$78,T$60,$C$85:$D88)</f>
        <v>0</v>
      </c>
      <c r="U88" s="46">
        <f>DSUM($B$60:$Y$78,U$60,$C$85:$D88)</f>
        <v>0</v>
      </c>
      <c r="V88" s="46">
        <f>DSUM($B$60:$Y$78,V$60,$C$85:$D88)</f>
        <v>0</v>
      </c>
      <c r="W88" s="46">
        <f>DSUM($B$60:$Y$78,W$60,$C$85:$D88)</f>
        <v>0</v>
      </c>
      <c r="X88" s="46">
        <f>DSUM($B$60:$Y$78,X$60,$C$85:$D88)</f>
        <v>0</v>
      </c>
      <c r="Y88" s="46">
        <f>DSUM($B$60:$Y$78,Y$60,$C$85:$D88)</f>
        <v>0</v>
      </c>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row>
    <row r="89" spans="1:79">
      <c r="B89" s="20" t="s">
        <v>53</v>
      </c>
      <c r="C89" s="113" t="s">
        <v>266</v>
      </c>
      <c r="D89" s="113" t="s">
        <v>267</v>
      </c>
      <c r="E89" s="46">
        <f>DSUM($B$60:$Y$78,E$60,$C$85:$D89)</f>
        <v>0</v>
      </c>
      <c r="F89" s="46">
        <f>DSUM($B$60:$Y$78,F$60,$C$85:$D89)</f>
        <v>0</v>
      </c>
      <c r="G89" s="46">
        <f>DSUM($B$60:$Y$78,G$60,$C$85:$D89)</f>
        <v>0</v>
      </c>
      <c r="H89" s="46">
        <f>DSUM($B$60:$Y$78,H$60,$C$85:$D89)</f>
        <v>0</v>
      </c>
      <c r="I89" s="46">
        <f>DSUM($B$60:$Y$78,I$60,$C$85:$D89)</f>
        <v>0</v>
      </c>
      <c r="J89" s="46">
        <f>DSUM($B$60:$Y$78,J$60,$C$85:$D89)</f>
        <v>0</v>
      </c>
      <c r="K89" s="46">
        <f>DSUM($B$60:$Y$78,K$60,$C$85:$D89)</f>
        <v>0</v>
      </c>
      <c r="L89" s="46">
        <f>DSUM($B$60:$Y$78,L$60,$C$85:$D89)</f>
        <v>0</v>
      </c>
      <c r="M89" s="46">
        <f>DSUM($B$60:$Y$78,M$60,$C$85:$D89)</f>
        <v>0</v>
      </c>
      <c r="N89" s="46">
        <f>DSUM($B$60:$Y$78,N$60,$C$85:$D89)</f>
        <v>0</v>
      </c>
      <c r="O89" s="46">
        <f>DSUM($B$60:$Y$78,O$60,$C$85:$D89)</f>
        <v>0</v>
      </c>
      <c r="P89" s="46">
        <f>DSUM($B$60:$Y$78,P$60,$C$85:$D89)</f>
        <v>0</v>
      </c>
      <c r="Q89" s="46">
        <f>DSUM($B$60:$Y$78,Q$60,$C$85:$D89)</f>
        <v>0</v>
      </c>
      <c r="R89" s="46">
        <f>DSUM($B$60:$Y$78,R$60,$C$85:$D89)</f>
        <v>0</v>
      </c>
      <c r="S89" s="46">
        <f>DSUM($B$60:$Y$78,S$60,$C$85:$D89)</f>
        <v>0</v>
      </c>
      <c r="T89" s="46">
        <f>DSUM($B$60:$Y$78,T$60,$C$85:$D89)</f>
        <v>0</v>
      </c>
      <c r="U89" s="46">
        <f>DSUM($B$60:$Y$78,U$60,$C$85:$D89)</f>
        <v>0</v>
      </c>
      <c r="V89" s="46">
        <f>DSUM($B$60:$Y$78,V$60,$C$85:$D89)</f>
        <v>0</v>
      </c>
      <c r="W89" s="46">
        <f>DSUM($B$60:$Y$78,W$60,$C$85:$D89)</f>
        <v>0</v>
      </c>
      <c r="X89" s="46">
        <f>DSUM($B$60:$Y$78,X$60,$C$85:$D89)</f>
        <v>0</v>
      </c>
      <c r="Y89" s="46">
        <f>DSUM($B$60:$Y$78,Y$60,$C$85:$D89)</f>
        <v>0</v>
      </c>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row>
    <row r="90" spans="1:79">
      <c r="B90" s="20" t="s">
        <v>54</v>
      </c>
      <c r="C90" s="113" t="s">
        <v>268</v>
      </c>
      <c r="D90" s="113" t="s">
        <v>269</v>
      </c>
      <c r="E90" s="46">
        <f>DSUM($B$60:$Y$78,E$60,$C$85:$D90)</f>
        <v>0</v>
      </c>
      <c r="F90" s="46">
        <f>DSUM($B$60:$Y$78,F$60,$C$85:$D90)</f>
        <v>0</v>
      </c>
      <c r="G90" s="46">
        <f>DSUM($B$60:$Y$78,G$60,$C$85:$D90)</f>
        <v>0</v>
      </c>
      <c r="H90" s="46">
        <f>DSUM($B$60:$Y$78,H$60,$C$85:$D90)</f>
        <v>0</v>
      </c>
      <c r="I90" s="46">
        <f>DSUM($B$60:$Y$78,I$60,$C$85:$D90)</f>
        <v>0</v>
      </c>
      <c r="J90" s="46">
        <f>DSUM($B$60:$Y$78,J$60,$C$85:$D90)</f>
        <v>0</v>
      </c>
      <c r="K90" s="46">
        <f>DSUM($B$60:$Y$78,K$60,$C$85:$D90)</f>
        <v>0</v>
      </c>
      <c r="L90" s="46">
        <f>DSUM($B$60:$Y$78,L$60,$C$85:$D90)</f>
        <v>0</v>
      </c>
      <c r="M90" s="46">
        <f>DSUM($B$60:$Y$78,M$60,$C$85:$D90)</f>
        <v>0</v>
      </c>
      <c r="N90" s="46">
        <f>DSUM($B$60:$Y$78,N$60,$C$85:$D90)</f>
        <v>0</v>
      </c>
      <c r="O90" s="46">
        <f>DSUM($B$60:$Y$78,O$60,$C$85:$D90)</f>
        <v>0</v>
      </c>
      <c r="P90" s="46">
        <f>DSUM($B$60:$Y$78,P$60,$C$85:$D90)</f>
        <v>0</v>
      </c>
      <c r="Q90" s="46">
        <f>DSUM($B$60:$Y$78,Q$60,$C$85:$D90)</f>
        <v>0</v>
      </c>
      <c r="R90" s="46">
        <f>DSUM($B$60:$Y$78,R$60,$C$85:$D90)</f>
        <v>0</v>
      </c>
      <c r="S90" s="46">
        <f>DSUM($B$60:$Y$78,S$60,$C$85:$D90)</f>
        <v>0</v>
      </c>
      <c r="T90" s="46">
        <f>DSUM($B$60:$Y$78,T$60,$C$85:$D90)</f>
        <v>0</v>
      </c>
      <c r="U90" s="46">
        <f>DSUM($B$60:$Y$78,U$60,$C$85:$D90)</f>
        <v>0</v>
      </c>
      <c r="V90" s="46">
        <f>DSUM($B$60:$Y$78,V$60,$C$85:$D90)</f>
        <v>0</v>
      </c>
      <c r="W90" s="46">
        <f>DSUM($B$60:$Y$78,W$60,$C$85:$D90)</f>
        <v>0</v>
      </c>
      <c r="X90" s="46">
        <f>DSUM($B$60:$Y$78,X$60,$C$85:$D90)</f>
        <v>0</v>
      </c>
      <c r="Y90" s="46">
        <f>DSUM($B$60:$Y$78,Y$60,$C$85:$D90)</f>
        <v>0</v>
      </c>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row>
    <row r="91" spans="1:79">
      <c r="B91" s="20" t="s">
        <v>55</v>
      </c>
      <c r="C91" s="113" t="s">
        <v>270</v>
      </c>
      <c r="D91" s="113" t="s">
        <v>271</v>
      </c>
      <c r="E91" s="46">
        <f>DSUM($B$60:$Y$78,E$60,$C$85:$D91)</f>
        <v>0</v>
      </c>
      <c r="F91" s="46">
        <f>DSUM($B$60:$Y$78,F$60,$C$85:$D91)</f>
        <v>0</v>
      </c>
      <c r="G91" s="46">
        <f>DSUM($B$60:$Y$78,G$60,$C$85:$D91)</f>
        <v>0</v>
      </c>
      <c r="H91" s="46">
        <f>DSUM($B$60:$Y$78,H$60,$C$85:$D91)</f>
        <v>0</v>
      </c>
      <c r="I91" s="46">
        <f>DSUM($B$60:$Y$78,I$60,$C$85:$D91)</f>
        <v>0</v>
      </c>
      <c r="J91" s="46">
        <f>DSUM($B$60:$Y$78,J$60,$C$85:$D91)</f>
        <v>0</v>
      </c>
      <c r="K91" s="46">
        <f>DSUM($B$60:$Y$78,K$60,$C$85:$D91)</f>
        <v>0</v>
      </c>
      <c r="L91" s="46">
        <f>DSUM($B$60:$Y$78,L$60,$C$85:$D91)</f>
        <v>0</v>
      </c>
      <c r="M91" s="46">
        <f>DSUM($B$60:$Y$78,M$60,$C$85:$D91)</f>
        <v>0</v>
      </c>
      <c r="N91" s="46">
        <f>DSUM($B$60:$Y$78,N$60,$C$85:$D91)</f>
        <v>0</v>
      </c>
      <c r="O91" s="46">
        <f>DSUM($B$60:$Y$78,O$60,$C$85:$D91)</f>
        <v>0</v>
      </c>
      <c r="P91" s="46">
        <f>DSUM($B$60:$Y$78,P$60,$C$85:$D91)</f>
        <v>0</v>
      </c>
      <c r="Q91" s="46">
        <f>DSUM($B$60:$Y$78,Q$60,$C$85:$D91)</f>
        <v>0</v>
      </c>
      <c r="R91" s="46">
        <f>DSUM($B$60:$Y$78,R$60,$C$85:$D91)</f>
        <v>0</v>
      </c>
      <c r="S91" s="46">
        <f>DSUM($B$60:$Y$78,S$60,$C$85:$D91)</f>
        <v>0</v>
      </c>
      <c r="T91" s="46">
        <f>DSUM($B$60:$Y$78,T$60,$C$85:$D91)</f>
        <v>0</v>
      </c>
      <c r="U91" s="46">
        <f>DSUM($B$60:$Y$78,U$60,$C$85:$D91)</f>
        <v>0</v>
      </c>
      <c r="V91" s="46">
        <f>DSUM($B$60:$Y$78,V$60,$C$85:$D91)</f>
        <v>0</v>
      </c>
      <c r="W91" s="46">
        <f>DSUM($B$60:$Y$78,W$60,$C$85:$D91)</f>
        <v>0</v>
      </c>
      <c r="X91" s="46">
        <f>DSUM($B$60:$Y$78,X$60,$C$85:$D91)</f>
        <v>0</v>
      </c>
      <c r="Y91" s="46">
        <f>DSUM($B$60:$Y$78,Y$60,$C$85:$D91)</f>
        <v>0</v>
      </c>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row>
    <row r="92" spans="1:79">
      <c r="B92" s="20" t="s">
        <v>56</v>
      </c>
      <c r="C92" s="113" t="s">
        <v>272</v>
      </c>
      <c r="D92" s="113" t="s">
        <v>273</v>
      </c>
      <c r="E92" s="46">
        <f>DSUM($B$60:$Y$78,E$60,$C$85:$D92)</f>
        <v>0</v>
      </c>
      <c r="F92" s="46">
        <f>DSUM($B$60:$Y$78,F$60,$C$85:$D92)</f>
        <v>0</v>
      </c>
      <c r="G92" s="46">
        <f>DSUM($B$60:$Y$78,G$60,$C$85:$D92)</f>
        <v>0</v>
      </c>
      <c r="H92" s="46">
        <f>DSUM($B$60:$Y$78,H$60,$C$85:$D92)</f>
        <v>0</v>
      </c>
      <c r="I92" s="46">
        <f>DSUM($B$60:$Y$78,I$60,$C$85:$D92)</f>
        <v>0</v>
      </c>
      <c r="J92" s="46">
        <f>DSUM($B$60:$Y$78,J$60,$C$85:$D92)</f>
        <v>0</v>
      </c>
      <c r="K92" s="46">
        <f>DSUM($B$60:$Y$78,K$60,$C$85:$D92)</f>
        <v>0</v>
      </c>
      <c r="L92" s="46">
        <f>DSUM($B$60:$Y$78,L$60,$C$85:$D92)</f>
        <v>0</v>
      </c>
      <c r="M92" s="46">
        <f>DSUM($B$60:$Y$78,M$60,$C$85:$D92)</f>
        <v>0</v>
      </c>
      <c r="N92" s="46">
        <f>DSUM($B$60:$Y$78,N$60,$C$85:$D92)</f>
        <v>0</v>
      </c>
      <c r="O92" s="46">
        <f>DSUM($B$60:$Y$78,O$60,$C$85:$D92)</f>
        <v>0</v>
      </c>
      <c r="P92" s="46">
        <f>DSUM($B$60:$Y$78,P$60,$C$85:$D92)</f>
        <v>0</v>
      </c>
      <c r="Q92" s="46">
        <f>DSUM($B$60:$Y$78,Q$60,$C$85:$D92)</f>
        <v>0</v>
      </c>
      <c r="R92" s="46">
        <f>DSUM($B$60:$Y$78,R$60,$C$85:$D92)</f>
        <v>0</v>
      </c>
      <c r="S92" s="46">
        <f>DSUM($B$60:$Y$78,S$60,$C$85:$D92)</f>
        <v>0</v>
      </c>
      <c r="T92" s="46">
        <f>DSUM($B$60:$Y$78,T$60,$C$85:$D92)</f>
        <v>0</v>
      </c>
      <c r="U92" s="46">
        <f>DSUM($B$60:$Y$78,U$60,$C$85:$D92)</f>
        <v>0</v>
      </c>
      <c r="V92" s="46">
        <f>DSUM($B$60:$Y$78,V$60,$C$85:$D92)</f>
        <v>0</v>
      </c>
      <c r="W92" s="46">
        <f>DSUM($B$60:$Y$78,W$60,$C$85:$D92)</f>
        <v>0</v>
      </c>
      <c r="X92" s="46">
        <f>DSUM($B$60:$Y$78,X$60,$C$85:$D92)</f>
        <v>0</v>
      </c>
      <c r="Y92" s="46">
        <f>DSUM($B$60:$Y$78,Y$60,$C$85:$D92)</f>
        <v>0</v>
      </c>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row>
    <row r="93" spans="1:79">
      <c r="B93" s="20" t="s">
        <v>57</v>
      </c>
      <c r="C93" s="113" t="s">
        <v>274</v>
      </c>
      <c r="D93" s="113" t="s">
        <v>275</v>
      </c>
      <c r="E93" s="46">
        <f>DSUM($B$60:$Y$78,E$60,$C$85:$D93)</f>
        <v>0</v>
      </c>
      <c r="F93" s="46">
        <f>DSUM($B$60:$Y$78,F$60,$C$85:$D93)</f>
        <v>0</v>
      </c>
      <c r="G93" s="46">
        <f>DSUM($B$60:$Y$78,G$60,$C$85:$D93)</f>
        <v>0</v>
      </c>
      <c r="H93" s="46">
        <f>DSUM($B$60:$Y$78,H$60,$C$85:$D93)</f>
        <v>0</v>
      </c>
      <c r="I93" s="46">
        <f>DSUM($B$60:$Y$78,I$60,$C$85:$D93)</f>
        <v>0</v>
      </c>
      <c r="J93" s="46">
        <f>DSUM($B$60:$Y$78,J$60,$C$85:$D93)</f>
        <v>0</v>
      </c>
      <c r="K93" s="46">
        <f>DSUM($B$60:$Y$78,K$60,$C$85:$D93)</f>
        <v>0</v>
      </c>
      <c r="L93" s="46">
        <f>DSUM($B$60:$Y$78,L$60,$C$85:$D93)</f>
        <v>0</v>
      </c>
      <c r="M93" s="46">
        <f>DSUM($B$60:$Y$78,M$60,$C$85:$D93)</f>
        <v>0</v>
      </c>
      <c r="N93" s="46">
        <f>DSUM($B$60:$Y$78,N$60,$C$85:$D93)</f>
        <v>0</v>
      </c>
      <c r="O93" s="46">
        <f>DSUM($B$60:$Y$78,O$60,$C$85:$D93)</f>
        <v>0</v>
      </c>
      <c r="P93" s="46">
        <f>DSUM($B$60:$Y$78,P$60,$C$85:$D93)</f>
        <v>0</v>
      </c>
      <c r="Q93" s="46">
        <f>DSUM($B$60:$Y$78,Q$60,$C$85:$D93)</f>
        <v>0</v>
      </c>
      <c r="R93" s="46">
        <f>DSUM($B$60:$Y$78,R$60,$C$85:$D93)</f>
        <v>0</v>
      </c>
      <c r="S93" s="46">
        <f>DSUM($B$60:$Y$78,S$60,$C$85:$D93)</f>
        <v>0</v>
      </c>
      <c r="T93" s="46">
        <f>DSUM($B$60:$Y$78,T$60,$C$85:$D93)</f>
        <v>0</v>
      </c>
      <c r="U93" s="46">
        <f>DSUM($B$60:$Y$78,U$60,$C$85:$D93)</f>
        <v>0</v>
      </c>
      <c r="V93" s="46">
        <f>DSUM($B$60:$Y$78,V$60,$C$85:$D93)</f>
        <v>0</v>
      </c>
      <c r="W93" s="46">
        <f>DSUM($B$60:$Y$78,W$60,$C$85:$D93)</f>
        <v>0</v>
      </c>
      <c r="X93" s="46">
        <f>DSUM($B$60:$Y$78,X$60,$C$85:$D93)</f>
        <v>0</v>
      </c>
      <c r="Y93" s="46">
        <f>DSUM($B$60:$Y$78,Y$60,$C$85:$D93)</f>
        <v>0</v>
      </c>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row>
    <row r="94" spans="1:79">
      <c r="B94" s="20" t="s">
        <v>58</v>
      </c>
      <c r="C94" s="113" t="s">
        <v>276</v>
      </c>
      <c r="D94" s="113" t="s">
        <v>277</v>
      </c>
      <c r="E94" s="46">
        <f ca="1">DSUM($B$60:$Y$78,E$60,$C$85:$D94)</f>
        <v>0.4856833016408334</v>
      </c>
      <c r="F94" s="46">
        <f ca="1">DSUM($B$60:$Y$78,F$60,$C$85:$D94)</f>
        <v>0.5941260287200143</v>
      </c>
      <c r="G94" s="46">
        <f ca="1">DSUM($B$60:$Y$78,G$60,$C$85:$D94)</f>
        <v>0.72433555457479637</v>
      </c>
      <c r="H94" s="46">
        <f ca="1">DSUM($B$60:$Y$78,H$60,$C$85:$D94)</f>
        <v>0.8377162474144606</v>
      </c>
      <c r="I94" s="46">
        <f ca="1">DSUM($B$60:$Y$78,I$60,$C$85:$D94)</f>
        <v>0.95197274018603673</v>
      </c>
      <c r="J94" s="46">
        <f ca="1">DSUM($B$60:$Y$78,J$60,$C$85:$D94)</f>
        <v>1.1088376160115763</v>
      </c>
      <c r="K94" s="46">
        <f ca="1">DSUM($B$60:$Y$78,K$60,$C$85:$D94)</f>
        <v>1.2118955900906483</v>
      </c>
      <c r="L94" s="46">
        <f ca="1">DSUM($B$60:$Y$78,L$60,$C$85:$D94)</f>
        <v>1.2334407498304951</v>
      </c>
      <c r="M94" s="46">
        <f ca="1">DSUM($B$60:$Y$78,M$60,$C$85:$D94)</f>
        <v>1.1580551443962022</v>
      </c>
      <c r="N94" s="46">
        <f ca="1">DSUM($B$60:$Y$78,N$60,$C$85:$D94)</f>
        <v>0.99175184537322225</v>
      </c>
      <c r="O94" s="46">
        <f ca="1">DSUM($B$60:$Y$78,O$60,$C$85:$D94)</f>
        <v>0.76461135531308577</v>
      </c>
      <c r="P94" s="46">
        <f ca="1">DSUM($B$60:$Y$78,P$60,$C$85:$D94)</f>
        <v>0.5227889818241821</v>
      </c>
      <c r="Q94" s="46">
        <f ca="1">DSUM($B$60:$Y$78,Q$60,$C$85:$D94)</f>
        <v>0.31168023629480507</v>
      </c>
      <c r="R94" s="46">
        <f ca="1">DSUM($B$60:$Y$78,R$60,$C$85:$D94)</f>
        <v>0.15899471715003979</v>
      </c>
      <c r="S94" s="46">
        <f ca="1">DSUM($B$60:$Y$78,S$60,$C$85:$D94)</f>
        <v>6.7961133225216158E-2</v>
      </c>
      <c r="T94" s="46">
        <f ca="1">DSUM($B$60:$Y$78,T$60,$C$85:$D94)</f>
        <v>2.3787596894190785E-2</v>
      </c>
      <c r="U94" s="46">
        <f ca="1">DSUM($B$60:$Y$78,U$60,$C$85:$D94)</f>
        <v>6.6484914885111442E-3</v>
      </c>
      <c r="V94" s="46">
        <f ca="1">DSUM($B$60:$Y$78,V$60,$C$85:$D94)</f>
        <v>1.4436964763882504E-3</v>
      </c>
      <c r="W94" s="46">
        <f ca="1">DSUM($B$60:$Y$78,W$60,$C$85:$D94)</f>
        <v>2.3642358079795257E-4</v>
      </c>
      <c r="X94" s="46">
        <f ca="1">DSUM($B$60:$Y$78,X$60,$C$85:$D94)</f>
        <v>2.827368414066938E-5</v>
      </c>
      <c r="Y94" s="46">
        <f ca="1">DSUM($B$60:$Y$78,Y$60,$C$85:$D94)</f>
        <v>10.524598068088659</v>
      </c>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row>
    <row r="95" spans="1:79">
      <c r="B95" s="20" t="s">
        <v>59</v>
      </c>
      <c r="C95" s="113" t="s">
        <v>278</v>
      </c>
      <c r="D95" s="113" t="s">
        <v>279</v>
      </c>
      <c r="E95" s="46">
        <f ca="1">DSUM($B$60:$Y$78,E$60,$C$85:$D95)</f>
        <v>0.4856833016408334</v>
      </c>
      <c r="F95" s="46">
        <f ca="1">DSUM($B$60:$Y$78,F$60,$C$85:$D95)</f>
        <v>0.5941260287200143</v>
      </c>
      <c r="G95" s="46">
        <f ca="1">DSUM($B$60:$Y$78,G$60,$C$85:$D95)</f>
        <v>0.72433555457479637</v>
      </c>
      <c r="H95" s="46">
        <f ca="1">DSUM($B$60:$Y$78,H$60,$C$85:$D95)</f>
        <v>0.8377162474144606</v>
      </c>
      <c r="I95" s="46">
        <f ca="1">DSUM($B$60:$Y$78,I$60,$C$85:$D95)</f>
        <v>0.95197274018603673</v>
      </c>
      <c r="J95" s="46">
        <f ca="1">DSUM($B$60:$Y$78,J$60,$C$85:$D95)</f>
        <v>1.1088376160115763</v>
      </c>
      <c r="K95" s="46">
        <f ca="1">DSUM($B$60:$Y$78,K$60,$C$85:$D95)</f>
        <v>1.2118955900906483</v>
      </c>
      <c r="L95" s="46">
        <f ca="1">DSUM($B$60:$Y$78,L$60,$C$85:$D95)</f>
        <v>1.2334407498304951</v>
      </c>
      <c r="M95" s="46">
        <f ca="1">DSUM($B$60:$Y$78,M$60,$C$85:$D95)</f>
        <v>1.1580551443962022</v>
      </c>
      <c r="N95" s="46">
        <f ca="1">DSUM($B$60:$Y$78,N$60,$C$85:$D95)</f>
        <v>0.99175184537322225</v>
      </c>
      <c r="O95" s="46">
        <f ca="1">DSUM($B$60:$Y$78,O$60,$C$85:$D95)</f>
        <v>0.76461135531308577</v>
      </c>
      <c r="P95" s="46">
        <f ca="1">DSUM($B$60:$Y$78,P$60,$C$85:$D95)</f>
        <v>0.5227889818241821</v>
      </c>
      <c r="Q95" s="46">
        <f ca="1">DSUM($B$60:$Y$78,Q$60,$C$85:$D95)</f>
        <v>0.31168023629480507</v>
      </c>
      <c r="R95" s="46">
        <f ca="1">DSUM($B$60:$Y$78,R$60,$C$85:$D95)</f>
        <v>0.15899471715003979</v>
      </c>
      <c r="S95" s="46">
        <f ca="1">DSUM($B$60:$Y$78,S$60,$C$85:$D95)</f>
        <v>6.7961133225216158E-2</v>
      </c>
      <c r="T95" s="46">
        <f ca="1">DSUM($B$60:$Y$78,T$60,$C$85:$D95)</f>
        <v>2.3787596894190785E-2</v>
      </c>
      <c r="U95" s="46">
        <f ca="1">DSUM($B$60:$Y$78,U$60,$C$85:$D95)</f>
        <v>6.6484914885111442E-3</v>
      </c>
      <c r="V95" s="46">
        <f ca="1">DSUM($B$60:$Y$78,V$60,$C$85:$D95)</f>
        <v>1.4436964763882504E-3</v>
      </c>
      <c r="W95" s="46">
        <f ca="1">DSUM($B$60:$Y$78,W$60,$C$85:$D95)</f>
        <v>2.3642358079795257E-4</v>
      </c>
      <c r="X95" s="46">
        <f ca="1">DSUM($B$60:$Y$78,X$60,$C$85:$D95)</f>
        <v>2.827368414066938E-5</v>
      </c>
      <c r="Y95" s="46">
        <f ca="1">DSUM($B$60:$Y$78,Y$60,$C$85:$D95)</f>
        <v>10.524598068088659</v>
      </c>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row>
    <row r="96" spans="1:79">
      <c r="B96" s="20" t="s">
        <v>60</v>
      </c>
      <c r="C96" s="113" t="s">
        <v>280</v>
      </c>
      <c r="D96" s="113" t="s">
        <v>281</v>
      </c>
      <c r="E96" s="46">
        <f ca="1">DSUM($B$60:$Y$78,E$60,$C$85:$D96)</f>
        <v>0.4856833016408334</v>
      </c>
      <c r="F96" s="46">
        <f ca="1">DSUM($B$60:$Y$78,F$60,$C$85:$D96)</f>
        <v>0.5941260287200143</v>
      </c>
      <c r="G96" s="46">
        <f ca="1">DSUM($B$60:$Y$78,G$60,$C$85:$D96)</f>
        <v>0.72433555457479637</v>
      </c>
      <c r="H96" s="46">
        <f ca="1">DSUM($B$60:$Y$78,H$60,$C$85:$D96)</f>
        <v>0.8377162474144606</v>
      </c>
      <c r="I96" s="46">
        <f ca="1">DSUM($B$60:$Y$78,I$60,$C$85:$D96)</f>
        <v>0.95197274018603673</v>
      </c>
      <c r="J96" s="46">
        <f ca="1">DSUM($B$60:$Y$78,J$60,$C$85:$D96)</f>
        <v>1.1088376160115763</v>
      </c>
      <c r="K96" s="46">
        <f ca="1">DSUM($B$60:$Y$78,K$60,$C$85:$D96)</f>
        <v>1.2118955900906483</v>
      </c>
      <c r="L96" s="46">
        <f ca="1">DSUM($B$60:$Y$78,L$60,$C$85:$D96)</f>
        <v>1.2334407498304951</v>
      </c>
      <c r="M96" s="46">
        <f ca="1">DSUM($B$60:$Y$78,M$60,$C$85:$D96)</f>
        <v>1.1580551443962022</v>
      </c>
      <c r="N96" s="46">
        <f ca="1">DSUM($B$60:$Y$78,N$60,$C$85:$D96)</f>
        <v>0.99175184537322225</v>
      </c>
      <c r="O96" s="46">
        <f ca="1">DSUM($B$60:$Y$78,O$60,$C$85:$D96)</f>
        <v>0.76461135531308577</v>
      </c>
      <c r="P96" s="46">
        <f ca="1">DSUM($B$60:$Y$78,P$60,$C$85:$D96)</f>
        <v>0.5227889818241821</v>
      </c>
      <c r="Q96" s="46">
        <f ca="1">DSUM($B$60:$Y$78,Q$60,$C$85:$D96)</f>
        <v>0.31168023629480507</v>
      </c>
      <c r="R96" s="46">
        <f ca="1">DSUM($B$60:$Y$78,R$60,$C$85:$D96)</f>
        <v>0.15899471715003979</v>
      </c>
      <c r="S96" s="46">
        <f ca="1">DSUM($B$60:$Y$78,S$60,$C$85:$D96)</f>
        <v>6.7961133225216158E-2</v>
      </c>
      <c r="T96" s="46">
        <f ca="1">DSUM($B$60:$Y$78,T$60,$C$85:$D96)</f>
        <v>2.3787596894190785E-2</v>
      </c>
      <c r="U96" s="46">
        <f ca="1">DSUM($B$60:$Y$78,U$60,$C$85:$D96)</f>
        <v>6.6484914885111442E-3</v>
      </c>
      <c r="V96" s="46">
        <f ca="1">DSUM($B$60:$Y$78,V$60,$C$85:$D96)</f>
        <v>1.4436964763882504E-3</v>
      </c>
      <c r="W96" s="46">
        <f ca="1">DSUM($B$60:$Y$78,W$60,$C$85:$D96)</f>
        <v>2.3642358079795257E-4</v>
      </c>
      <c r="X96" s="46">
        <f ca="1">DSUM($B$60:$Y$78,X$60,$C$85:$D96)</f>
        <v>2.827368414066938E-5</v>
      </c>
      <c r="Y96" s="46">
        <f ca="1">DSUM($B$60:$Y$78,Y$60,$C$85:$D96)</f>
        <v>10.524598068088659</v>
      </c>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row>
    <row r="97" spans="2:79">
      <c r="B97" s="20" t="s">
        <v>61</v>
      </c>
      <c r="C97" s="113" t="s">
        <v>282</v>
      </c>
      <c r="D97" s="113" t="s">
        <v>283</v>
      </c>
      <c r="E97" s="46">
        <f ca="1">DSUM($B$60:$Y$78,E$60,$C$85:$D97)</f>
        <v>0.4856833016408334</v>
      </c>
      <c r="F97" s="46">
        <f ca="1">DSUM($B$60:$Y$78,F$60,$C$85:$D97)</f>
        <v>0.5941260287200143</v>
      </c>
      <c r="G97" s="46">
        <f ca="1">DSUM($B$60:$Y$78,G$60,$C$85:$D97)</f>
        <v>0.72433555457479637</v>
      </c>
      <c r="H97" s="46">
        <f ca="1">DSUM($B$60:$Y$78,H$60,$C$85:$D97)</f>
        <v>0.8377162474144606</v>
      </c>
      <c r="I97" s="46">
        <f ca="1">DSUM($B$60:$Y$78,I$60,$C$85:$D97)</f>
        <v>0.95197274018603673</v>
      </c>
      <c r="J97" s="46">
        <f ca="1">DSUM($B$60:$Y$78,J$60,$C$85:$D97)</f>
        <v>1.1088376160115763</v>
      </c>
      <c r="K97" s="46">
        <f ca="1">DSUM($B$60:$Y$78,K$60,$C$85:$D97)</f>
        <v>1.2118955900906483</v>
      </c>
      <c r="L97" s="46">
        <f ca="1">DSUM($B$60:$Y$78,L$60,$C$85:$D97)</f>
        <v>1.2334407498304951</v>
      </c>
      <c r="M97" s="46">
        <f ca="1">DSUM($B$60:$Y$78,M$60,$C$85:$D97)</f>
        <v>1.1580551443962022</v>
      </c>
      <c r="N97" s="46">
        <f ca="1">DSUM($B$60:$Y$78,N$60,$C$85:$D97)</f>
        <v>0.99175184537322225</v>
      </c>
      <c r="O97" s="46">
        <f ca="1">DSUM($B$60:$Y$78,O$60,$C$85:$D97)</f>
        <v>0.76461135531308577</v>
      </c>
      <c r="P97" s="46">
        <f ca="1">DSUM($B$60:$Y$78,P$60,$C$85:$D97)</f>
        <v>0.5227889818241821</v>
      </c>
      <c r="Q97" s="46">
        <f ca="1">DSUM($B$60:$Y$78,Q$60,$C$85:$D97)</f>
        <v>0.31168023629480507</v>
      </c>
      <c r="R97" s="46">
        <f ca="1">DSUM($B$60:$Y$78,R$60,$C$85:$D97)</f>
        <v>0.15899471715003979</v>
      </c>
      <c r="S97" s="46">
        <f ca="1">DSUM($B$60:$Y$78,S$60,$C$85:$D97)</f>
        <v>6.7961133225216158E-2</v>
      </c>
      <c r="T97" s="46">
        <f ca="1">DSUM($B$60:$Y$78,T$60,$C$85:$D97)</f>
        <v>2.3787596894190785E-2</v>
      </c>
      <c r="U97" s="46">
        <f ca="1">DSUM($B$60:$Y$78,U$60,$C$85:$D97)</f>
        <v>6.6484914885111442E-3</v>
      </c>
      <c r="V97" s="46">
        <f ca="1">DSUM($B$60:$Y$78,V$60,$C$85:$D97)</f>
        <v>1.4436964763882504E-3</v>
      </c>
      <c r="W97" s="46">
        <f ca="1">DSUM($B$60:$Y$78,W$60,$C$85:$D97)</f>
        <v>2.3642358079795257E-4</v>
      </c>
      <c r="X97" s="46">
        <f ca="1">DSUM($B$60:$Y$78,X$60,$C$85:$D97)</f>
        <v>2.827368414066938E-5</v>
      </c>
      <c r="Y97" s="46">
        <f ca="1">DSUM($B$60:$Y$78,Y$60,$C$85:$D97)</f>
        <v>10.524598068088659</v>
      </c>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row>
    <row r="98" spans="2:79">
      <c r="B98" s="20" t="s">
        <v>62</v>
      </c>
      <c r="C98" s="113" t="s">
        <v>284</v>
      </c>
      <c r="D98" s="113" t="s">
        <v>285</v>
      </c>
      <c r="E98" s="46">
        <f ca="1">DSUM($B$60:$Y$78,E$60,$C$85:$D98)</f>
        <v>0.4856833016408334</v>
      </c>
      <c r="F98" s="46">
        <f ca="1">DSUM($B$60:$Y$78,F$60,$C$85:$D98)</f>
        <v>0.5941260287200143</v>
      </c>
      <c r="G98" s="46">
        <f ca="1">DSUM($B$60:$Y$78,G$60,$C$85:$D98)</f>
        <v>0.72433555457479637</v>
      </c>
      <c r="H98" s="46">
        <f ca="1">DSUM($B$60:$Y$78,H$60,$C$85:$D98)</f>
        <v>0.8377162474144606</v>
      </c>
      <c r="I98" s="46">
        <f ca="1">DSUM($B$60:$Y$78,I$60,$C$85:$D98)</f>
        <v>0.95197274018603673</v>
      </c>
      <c r="J98" s="46">
        <f ca="1">DSUM($B$60:$Y$78,J$60,$C$85:$D98)</f>
        <v>1.1088376160115763</v>
      </c>
      <c r="K98" s="46">
        <f ca="1">DSUM($B$60:$Y$78,K$60,$C$85:$D98)</f>
        <v>1.2118955900906483</v>
      </c>
      <c r="L98" s="46">
        <f ca="1">DSUM($B$60:$Y$78,L$60,$C$85:$D98)</f>
        <v>1.2334407498304951</v>
      </c>
      <c r="M98" s="46">
        <f ca="1">DSUM($B$60:$Y$78,M$60,$C$85:$D98)</f>
        <v>1.1580551443962022</v>
      </c>
      <c r="N98" s="46">
        <f ca="1">DSUM($B$60:$Y$78,N$60,$C$85:$D98)</f>
        <v>0.99175184537322225</v>
      </c>
      <c r="O98" s="46">
        <f ca="1">DSUM($B$60:$Y$78,O$60,$C$85:$D98)</f>
        <v>0.76461135531308577</v>
      </c>
      <c r="P98" s="46">
        <f ca="1">DSUM($B$60:$Y$78,P$60,$C$85:$D98)</f>
        <v>0.5227889818241821</v>
      </c>
      <c r="Q98" s="46">
        <f ca="1">DSUM($B$60:$Y$78,Q$60,$C$85:$D98)</f>
        <v>0.31168023629480507</v>
      </c>
      <c r="R98" s="46">
        <f ca="1">DSUM($B$60:$Y$78,R$60,$C$85:$D98)</f>
        <v>0.15899471715003979</v>
      </c>
      <c r="S98" s="46">
        <f ca="1">DSUM($B$60:$Y$78,S$60,$C$85:$D98)</f>
        <v>6.7961133225216158E-2</v>
      </c>
      <c r="T98" s="46">
        <f ca="1">DSUM($B$60:$Y$78,T$60,$C$85:$D98)</f>
        <v>2.3787596894190785E-2</v>
      </c>
      <c r="U98" s="46">
        <f ca="1">DSUM($B$60:$Y$78,U$60,$C$85:$D98)</f>
        <v>6.6484914885111442E-3</v>
      </c>
      <c r="V98" s="46">
        <f ca="1">DSUM($B$60:$Y$78,V$60,$C$85:$D98)</f>
        <v>1.4436964763882504E-3</v>
      </c>
      <c r="W98" s="46">
        <f ca="1">DSUM($B$60:$Y$78,W$60,$C$85:$D98)</f>
        <v>2.3642358079795257E-4</v>
      </c>
      <c r="X98" s="46">
        <f ca="1">DSUM($B$60:$Y$78,X$60,$C$85:$D98)</f>
        <v>2.827368414066938E-5</v>
      </c>
      <c r="Y98" s="46">
        <f ca="1">DSUM($B$60:$Y$78,Y$60,$C$85:$D98)</f>
        <v>10.524598068088659</v>
      </c>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row>
    <row r="99" spans="2:79">
      <c r="B99" s="20" t="s">
        <v>63</v>
      </c>
      <c r="C99" s="113" t="s">
        <v>286</v>
      </c>
      <c r="D99" s="113" t="s">
        <v>287</v>
      </c>
      <c r="E99" s="46">
        <f ca="1">DSUM($B$60:$Y$78,E$60,$C$85:$D99)</f>
        <v>0.4856833016408334</v>
      </c>
      <c r="F99" s="46">
        <f ca="1">DSUM($B$60:$Y$78,F$60,$C$85:$D99)</f>
        <v>0.5941260287200143</v>
      </c>
      <c r="G99" s="46">
        <f ca="1">DSUM($B$60:$Y$78,G$60,$C$85:$D99)</f>
        <v>0.72433555457479637</v>
      </c>
      <c r="H99" s="46">
        <f ca="1">DSUM($B$60:$Y$78,H$60,$C$85:$D99)</f>
        <v>0.8377162474144606</v>
      </c>
      <c r="I99" s="46">
        <f ca="1">DSUM($B$60:$Y$78,I$60,$C$85:$D99)</f>
        <v>0.95197274018603673</v>
      </c>
      <c r="J99" s="46">
        <f ca="1">DSUM($B$60:$Y$78,J$60,$C$85:$D99)</f>
        <v>1.1088376160115763</v>
      </c>
      <c r="K99" s="46">
        <f ca="1">DSUM($B$60:$Y$78,K$60,$C$85:$D99)</f>
        <v>1.2118955900906483</v>
      </c>
      <c r="L99" s="46">
        <f ca="1">DSUM($B$60:$Y$78,L$60,$C$85:$D99)</f>
        <v>1.2334407498304951</v>
      </c>
      <c r="M99" s="46">
        <f ca="1">DSUM($B$60:$Y$78,M$60,$C$85:$D99)</f>
        <v>1.1580551443962022</v>
      </c>
      <c r="N99" s="46">
        <f ca="1">DSUM($B$60:$Y$78,N$60,$C$85:$D99)</f>
        <v>0.99175184537322225</v>
      </c>
      <c r="O99" s="46">
        <f ca="1">DSUM($B$60:$Y$78,O$60,$C$85:$D99)</f>
        <v>0.76461135531308577</v>
      </c>
      <c r="P99" s="46">
        <f ca="1">DSUM($B$60:$Y$78,P$60,$C$85:$D99)</f>
        <v>0.5227889818241821</v>
      </c>
      <c r="Q99" s="46">
        <f ca="1">DSUM($B$60:$Y$78,Q$60,$C$85:$D99)</f>
        <v>0.31168023629480507</v>
      </c>
      <c r="R99" s="46">
        <f ca="1">DSUM($B$60:$Y$78,R$60,$C$85:$D99)</f>
        <v>0.15899471715003979</v>
      </c>
      <c r="S99" s="46">
        <f ca="1">DSUM($B$60:$Y$78,S$60,$C$85:$D99)</f>
        <v>6.7961133225216158E-2</v>
      </c>
      <c r="T99" s="46">
        <f ca="1">DSUM($B$60:$Y$78,T$60,$C$85:$D99)</f>
        <v>2.3787596894190785E-2</v>
      </c>
      <c r="U99" s="46">
        <f ca="1">DSUM($B$60:$Y$78,U$60,$C$85:$D99)</f>
        <v>6.6484914885111442E-3</v>
      </c>
      <c r="V99" s="46">
        <f ca="1">DSUM($B$60:$Y$78,V$60,$C$85:$D99)</f>
        <v>1.4436964763882504E-3</v>
      </c>
      <c r="W99" s="46">
        <f ca="1">DSUM($B$60:$Y$78,W$60,$C$85:$D99)</f>
        <v>2.3642358079795257E-4</v>
      </c>
      <c r="X99" s="46">
        <f ca="1">DSUM($B$60:$Y$78,X$60,$C$85:$D99)</f>
        <v>2.827368414066938E-5</v>
      </c>
      <c r="Y99" s="46">
        <f ca="1">DSUM($B$60:$Y$78,Y$60,$C$85:$D99)</f>
        <v>10.524598068088659</v>
      </c>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row>
    <row r="100" spans="2:79">
      <c r="B100" s="20" t="s">
        <v>64</v>
      </c>
      <c r="C100" s="113" t="s">
        <v>288</v>
      </c>
      <c r="D100" s="113" t="s">
        <v>289</v>
      </c>
      <c r="E100" s="46">
        <f ca="1">DSUM($B$60:$Y$78,E$60,$C$85:$D100)</f>
        <v>0.4856833016408334</v>
      </c>
      <c r="F100" s="46">
        <f ca="1">DSUM($B$60:$Y$78,F$60,$C$85:$D100)</f>
        <v>0.5941260287200143</v>
      </c>
      <c r="G100" s="46">
        <f ca="1">DSUM($B$60:$Y$78,G$60,$C$85:$D100)</f>
        <v>0.72433555457479637</v>
      </c>
      <c r="H100" s="46">
        <f ca="1">DSUM($B$60:$Y$78,H$60,$C$85:$D100)</f>
        <v>0.8377162474144606</v>
      </c>
      <c r="I100" s="46">
        <f ca="1">DSUM($B$60:$Y$78,I$60,$C$85:$D100)</f>
        <v>0.95197274018603673</v>
      </c>
      <c r="J100" s="46">
        <f ca="1">DSUM($B$60:$Y$78,J$60,$C$85:$D100)</f>
        <v>1.1088376160115763</v>
      </c>
      <c r="K100" s="46">
        <f ca="1">DSUM($B$60:$Y$78,K$60,$C$85:$D100)</f>
        <v>1.2118955900906483</v>
      </c>
      <c r="L100" s="46">
        <f ca="1">DSUM($B$60:$Y$78,L$60,$C$85:$D100)</f>
        <v>1.2334407498304951</v>
      </c>
      <c r="M100" s="46">
        <f ca="1">DSUM($B$60:$Y$78,M$60,$C$85:$D100)</f>
        <v>1.1580551443962022</v>
      </c>
      <c r="N100" s="46">
        <f ca="1">DSUM($B$60:$Y$78,N$60,$C$85:$D100)</f>
        <v>0.99175184537322225</v>
      </c>
      <c r="O100" s="46">
        <f ca="1">DSUM($B$60:$Y$78,O$60,$C$85:$D100)</f>
        <v>0.76461135531308577</v>
      </c>
      <c r="P100" s="46">
        <f ca="1">DSUM($B$60:$Y$78,P$60,$C$85:$D100)</f>
        <v>0.5227889818241821</v>
      </c>
      <c r="Q100" s="46">
        <f ca="1">DSUM($B$60:$Y$78,Q$60,$C$85:$D100)</f>
        <v>0.31168023629480507</v>
      </c>
      <c r="R100" s="46">
        <f ca="1">DSUM($B$60:$Y$78,R$60,$C$85:$D100)</f>
        <v>0.15899471715003979</v>
      </c>
      <c r="S100" s="46">
        <f ca="1">DSUM($B$60:$Y$78,S$60,$C$85:$D100)</f>
        <v>6.7961133225216158E-2</v>
      </c>
      <c r="T100" s="46">
        <f ca="1">DSUM($B$60:$Y$78,T$60,$C$85:$D100)</f>
        <v>2.3787596894190785E-2</v>
      </c>
      <c r="U100" s="46">
        <f ca="1">DSUM($B$60:$Y$78,U$60,$C$85:$D100)</f>
        <v>6.6484914885111442E-3</v>
      </c>
      <c r="V100" s="46">
        <f ca="1">DSUM($B$60:$Y$78,V$60,$C$85:$D100)</f>
        <v>1.4436964763882504E-3</v>
      </c>
      <c r="W100" s="46">
        <f ca="1">DSUM($B$60:$Y$78,W$60,$C$85:$D100)</f>
        <v>2.3642358079795257E-4</v>
      </c>
      <c r="X100" s="46">
        <f ca="1">DSUM($B$60:$Y$78,X$60,$C$85:$D100)</f>
        <v>2.827368414066938E-5</v>
      </c>
      <c r="Y100" s="46">
        <f ca="1">DSUM($B$60:$Y$78,Y$60,$C$85:$D100)</f>
        <v>10.524598068088659</v>
      </c>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row>
    <row r="101" spans="2:79">
      <c r="B101" s="20" t="s">
        <v>65</v>
      </c>
      <c r="C101" s="113" t="s">
        <v>290</v>
      </c>
      <c r="D101" s="113" t="s">
        <v>291</v>
      </c>
      <c r="E101" s="46">
        <f ca="1">DSUM($B$60:$Y$78,E$60,$C$85:$D101)</f>
        <v>0.4856833016408334</v>
      </c>
      <c r="F101" s="46">
        <f ca="1">DSUM($B$60:$Y$78,F$60,$C$85:$D101)</f>
        <v>0.5941260287200143</v>
      </c>
      <c r="G101" s="46">
        <f ca="1">DSUM($B$60:$Y$78,G$60,$C$85:$D101)</f>
        <v>0.72433555457479637</v>
      </c>
      <c r="H101" s="46">
        <f ca="1">DSUM($B$60:$Y$78,H$60,$C$85:$D101)</f>
        <v>0.8377162474144606</v>
      </c>
      <c r="I101" s="46">
        <f ca="1">DSUM($B$60:$Y$78,I$60,$C$85:$D101)</f>
        <v>0.95197274018603673</v>
      </c>
      <c r="J101" s="46">
        <f ca="1">DSUM($B$60:$Y$78,J$60,$C$85:$D101)</f>
        <v>1.1088376160115763</v>
      </c>
      <c r="K101" s="46">
        <f ca="1">DSUM($B$60:$Y$78,K$60,$C$85:$D101)</f>
        <v>1.2118955900906483</v>
      </c>
      <c r="L101" s="46">
        <f ca="1">DSUM($B$60:$Y$78,L$60,$C$85:$D101)</f>
        <v>1.2334407498304951</v>
      </c>
      <c r="M101" s="46">
        <f ca="1">DSUM($B$60:$Y$78,M$60,$C$85:$D101)</f>
        <v>1.1580551443962022</v>
      </c>
      <c r="N101" s="46">
        <f ca="1">DSUM($B$60:$Y$78,N$60,$C$85:$D101)</f>
        <v>0.99175184537322225</v>
      </c>
      <c r="O101" s="46">
        <f ca="1">DSUM($B$60:$Y$78,O$60,$C$85:$D101)</f>
        <v>0.76461135531308577</v>
      </c>
      <c r="P101" s="46">
        <f ca="1">DSUM($B$60:$Y$78,P$60,$C$85:$D101)</f>
        <v>0.5227889818241821</v>
      </c>
      <c r="Q101" s="46">
        <f ca="1">DSUM($B$60:$Y$78,Q$60,$C$85:$D101)</f>
        <v>0.31168023629480507</v>
      </c>
      <c r="R101" s="46">
        <f ca="1">DSUM($B$60:$Y$78,R$60,$C$85:$D101)</f>
        <v>0.15899471715003979</v>
      </c>
      <c r="S101" s="46">
        <f ca="1">DSUM($B$60:$Y$78,S$60,$C$85:$D101)</f>
        <v>6.7961133225216158E-2</v>
      </c>
      <c r="T101" s="46">
        <f ca="1">DSUM($B$60:$Y$78,T$60,$C$85:$D101)</f>
        <v>2.3787596894190785E-2</v>
      </c>
      <c r="U101" s="46">
        <f ca="1">DSUM($B$60:$Y$78,U$60,$C$85:$D101)</f>
        <v>6.6484914885111442E-3</v>
      </c>
      <c r="V101" s="46">
        <f ca="1">DSUM($B$60:$Y$78,V$60,$C$85:$D101)</f>
        <v>1.4436964763882504E-3</v>
      </c>
      <c r="W101" s="46">
        <f ca="1">DSUM($B$60:$Y$78,W$60,$C$85:$D101)</f>
        <v>2.3642358079795257E-4</v>
      </c>
      <c r="X101" s="46">
        <f ca="1">DSUM($B$60:$Y$78,X$60,$C$85:$D101)</f>
        <v>2.827368414066938E-5</v>
      </c>
      <c r="Y101" s="46">
        <f ca="1">DSUM($B$60:$Y$78,Y$60,$C$85:$D101)</f>
        <v>10.524598068088659</v>
      </c>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row>
    <row r="102" spans="2:79">
      <c r="B102" s="20" t="s">
        <v>66</v>
      </c>
      <c r="C102" s="113" t="s">
        <v>292</v>
      </c>
      <c r="D102" s="113" t="s">
        <v>293</v>
      </c>
      <c r="E102" s="46">
        <f ca="1">DSUM($B$60:$Y$78,E$60,$C$85:$D102)</f>
        <v>0.4856833016408334</v>
      </c>
      <c r="F102" s="46">
        <f ca="1">DSUM($B$60:$Y$78,F$60,$C$85:$D102)</f>
        <v>0.5941260287200143</v>
      </c>
      <c r="G102" s="46">
        <f ca="1">DSUM($B$60:$Y$78,G$60,$C$85:$D102)</f>
        <v>0.72433555457479637</v>
      </c>
      <c r="H102" s="46">
        <f ca="1">DSUM($B$60:$Y$78,H$60,$C$85:$D102)</f>
        <v>0.8377162474144606</v>
      </c>
      <c r="I102" s="46">
        <f ca="1">DSUM($B$60:$Y$78,I$60,$C$85:$D102)</f>
        <v>0.95197274018603673</v>
      </c>
      <c r="J102" s="46">
        <f ca="1">DSUM($B$60:$Y$78,J$60,$C$85:$D102)</f>
        <v>1.1088376160115763</v>
      </c>
      <c r="K102" s="46">
        <f ca="1">DSUM($B$60:$Y$78,K$60,$C$85:$D102)</f>
        <v>1.2118955900906483</v>
      </c>
      <c r="L102" s="46">
        <f ca="1">DSUM($B$60:$Y$78,L$60,$C$85:$D102)</f>
        <v>1.2334407498304951</v>
      </c>
      <c r="M102" s="46">
        <f ca="1">DSUM($B$60:$Y$78,M$60,$C$85:$D102)</f>
        <v>1.1580551443962022</v>
      </c>
      <c r="N102" s="46">
        <f ca="1">DSUM($B$60:$Y$78,N$60,$C$85:$D102)</f>
        <v>0.99175184537322225</v>
      </c>
      <c r="O102" s="46">
        <f ca="1">DSUM($B$60:$Y$78,O$60,$C$85:$D102)</f>
        <v>0.76461135531308577</v>
      </c>
      <c r="P102" s="46">
        <f ca="1">DSUM($B$60:$Y$78,P$60,$C$85:$D102)</f>
        <v>0.5227889818241821</v>
      </c>
      <c r="Q102" s="46">
        <f ca="1">DSUM($B$60:$Y$78,Q$60,$C$85:$D102)</f>
        <v>0.31168023629480507</v>
      </c>
      <c r="R102" s="46">
        <f ca="1">DSUM($B$60:$Y$78,R$60,$C$85:$D102)</f>
        <v>0.15899471715003979</v>
      </c>
      <c r="S102" s="46">
        <f ca="1">DSUM($B$60:$Y$78,S$60,$C$85:$D102)</f>
        <v>6.7961133225216158E-2</v>
      </c>
      <c r="T102" s="46">
        <f ca="1">DSUM($B$60:$Y$78,T$60,$C$85:$D102)</f>
        <v>2.3787596894190785E-2</v>
      </c>
      <c r="U102" s="46">
        <f ca="1">DSUM($B$60:$Y$78,U$60,$C$85:$D102)</f>
        <v>6.6484914885111442E-3</v>
      </c>
      <c r="V102" s="46">
        <f ca="1">DSUM($B$60:$Y$78,V$60,$C$85:$D102)</f>
        <v>1.4436964763882504E-3</v>
      </c>
      <c r="W102" s="46">
        <f ca="1">DSUM($B$60:$Y$78,W$60,$C$85:$D102)</f>
        <v>2.3642358079795257E-4</v>
      </c>
      <c r="X102" s="46">
        <f ca="1">DSUM($B$60:$Y$78,X$60,$C$85:$D102)</f>
        <v>2.827368414066938E-5</v>
      </c>
      <c r="Y102" s="46">
        <f ca="1">DSUM($B$60:$Y$78,Y$60,$C$85:$D102)</f>
        <v>10.524598068088659</v>
      </c>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row>
    <row r="103" spans="2:79">
      <c r="B103" s="20" t="s">
        <v>67</v>
      </c>
      <c r="C103" s="113" t="s">
        <v>294</v>
      </c>
      <c r="D103" s="113" t="s">
        <v>295</v>
      </c>
      <c r="E103" s="46">
        <f ca="1">DSUM($B$60:$Y$78,E$60,$C$85:$D103)</f>
        <v>0.4856833016408334</v>
      </c>
      <c r="F103" s="46">
        <f ca="1">DSUM($B$60:$Y$78,F$60,$C$85:$D103)</f>
        <v>0.5941260287200143</v>
      </c>
      <c r="G103" s="46">
        <f ca="1">DSUM($B$60:$Y$78,G$60,$C$85:$D103)</f>
        <v>0.72433555457479637</v>
      </c>
      <c r="H103" s="46">
        <f ca="1">DSUM($B$60:$Y$78,H$60,$C$85:$D103)</f>
        <v>0.8377162474144606</v>
      </c>
      <c r="I103" s="46">
        <f ca="1">DSUM($B$60:$Y$78,I$60,$C$85:$D103)</f>
        <v>0.95197274018603673</v>
      </c>
      <c r="J103" s="46">
        <f ca="1">DSUM($B$60:$Y$78,J$60,$C$85:$D103)</f>
        <v>1.1088376160115763</v>
      </c>
      <c r="K103" s="46">
        <f ca="1">DSUM($B$60:$Y$78,K$60,$C$85:$D103)</f>
        <v>1.2118955900906483</v>
      </c>
      <c r="L103" s="46">
        <f ca="1">DSUM($B$60:$Y$78,L$60,$C$85:$D103)</f>
        <v>1.2334407498304951</v>
      </c>
      <c r="M103" s="46">
        <f ca="1">DSUM($B$60:$Y$78,M$60,$C$85:$D103)</f>
        <v>1.1580551443962022</v>
      </c>
      <c r="N103" s="46">
        <f ca="1">DSUM($B$60:$Y$78,N$60,$C$85:$D103)</f>
        <v>0.99175184537322225</v>
      </c>
      <c r="O103" s="46">
        <f ca="1">DSUM($B$60:$Y$78,O$60,$C$85:$D103)</f>
        <v>0.76461135531308577</v>
      </c>
      <c r="P103" s="46">
        <f ca="1">DSUM($B$60:$Y$78,P$60,$C$85:$D103)</f>
        <v>0.5227889818241821</v>
      </c>
      <c r="Q103" s="46">
        <f ca="1">DSUM($B$60:$Y$78,Q$60,$C$85:$D103)</f>
        <v>0.31168023629480507</v>
      </c>
      <c r="R103" s="46">
        <f ca="1">DSUM($B$60:$Y$78,R$60,$C$85:$D103)</f>
        <v>0.15899471715003979</v>
      </c>
      <c r="S103" s="46">
        <f ca="1">DSUM($B$60:$Y$78,S$60,$C$85:$D103)</f>
        <v>6.7961133225216158E-2</v>
      </c>
      <c r="T103" s="46">
        <f ca="1">DSUM($B$60:$Y$78,T$60,$C$85:$D103)</f>
        <v>2.3787596894190785E-2</v>
      </c>
      <c r="U103" s="46">
        <f ca="1">DSUM($B$60:$Y$78,U$60,$C$85:$D103)</f>
        <v>6.6484914885111442E-3</v>
      </c>
      <c r="V103" s="46">
        <f ca="1">DSUM($B$60:$Y$78,V$60,$C$85:$D103)</f>
        <v>1.4436964763882504E-3</v>
      </c>
      <c r="W103" s="46">
        <f ca="1">DSUM($B$60:$Y$78,W$60,$C$85:$D103)</f>
        <v>2.3642358079795257E-4</v>
      </c>
      <c r="X103" s="46">
        <f ca="1">DSUM($B$60:$Y$78,X$60,$C$85:$D103)</f>
        <v>2.827368414066938E-5</v>
      </c>
      <c r="Y103" s="46">
        <f ca="1">DSUM($B$60:$Y$78,Y$60,$C$85:$D103)</f>
        <v>10.524598068088659</v>
      </c>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row>
    <row r="104" spans="2:79">
      <c r="B104" s="20" t="s">
        <v>68</v>
      </c>
      <c r="C104" s="113" t="s">
        <v>296</v>
      </c>
      <c r="D104" s="113" t="s">
        <v>297</v>
      </c>
      <c r="E104" s="46">
        <f ca="1">DSUM($B$60:$Y$78,E$60,$C$85:$D104)</f>
        <v>0.4856833016408334</v>
      </c>
      <c r="F104" s="46">
        <f ca="1">DSUM($B$60:$Y$78,F$60,$C$85:$D104)</f>
        <v>0.5941260287200143</v>
      </c>
      <c r="G104" s="46">
        <f ca="1">DSUM($B$60:$Y$78,G$60,$C$85:$D104)</f>
        <v>0.72433555457479637</v>
      </c>
      <c r="H104" s="46">
        <f ca="1">DSUM($B$60:$Y$78,H$60,$C$85:$D104)</f>
        <v>0.8377162474144606</v>
      </c>
      <c r="I104" s="46">
        <f ca="1">DSUM($B$60:$Y$78,I$60,$C$85:$D104)</f>
        <v>0.95197274018603673</v>
      </c>
      <c r="J104" s="46">
        <f ca="1">DSUM($B$60:$Y$78,J$60,$C$85:$D104)</f>
        <v>1.1088376160115763</v>
      </c>
      <c r="K104" s="46">
        <f ca="1">DSUM($B$60:$Y$78,K$60,$C$85:$D104)</f>
        <v>1.2118955900906483</v>
      </c>
      <c r="L104" s="46">
        <f ca="1">DSUM($B$60:$Y$78,L$60,$C$85:$D104)</f>
        <v>1.2334407498304951</v>
      </c>
      <c r="M104" s="46">
        <f ca="1">DSUM($B$60:$Y$78,M$60,$C$85:$D104)</f>
        <v>1.1580551443962022</v>
      </c>
      <c r="N104" s="46">
        <f ca="1">DSUM($B$60:$Y$78,N$60,$C$85:$D104)</f>
        <v>0.99175184537322225</v>
      </c>
      <c r="O104" s="46">
        <f ca="1">DSUM($B$60:$Y$78,O$60,$C$85:$D104)</f>
        <v>0.76461135531308577</v>
      </c>
      <c r="P104" s="46">
        <f ca="1">DSUM($B$60:$Y$78,P$60,$C$85:$D104)</f>
        <v>0.5227889818241821</v>
      </c>
      <c r="Q104" s="46">
        <f ca="1">DSUM($B$60:$Y$78,Q$60,$C$85:$D104)</f>
        <v>0.31168023629480507</v>
      </c>
      <c r="R104" s="46">
        <f ca="1">DSUM($B$60:$Y$78,R$60,$C$85:$D104)</f>
        <v>0.15899471715003979</v>
      </c>
      <c r="S104" s="46">
        <f ca="1">DSUM($B$60:$Y$78,S$60,$C$85:$D104)</f>
        <v>6.7961133225216158E-2</v>
      </c>
      <c r="T104" s="46">
        <f ca="1">DSUM($B$60:$Y$78,T$60,$C$85:$D104)</f>
        <v>2.3787596894190785E-2</v>
      </c>
      <c r="U104" s="46">
        <f ca="1">DSUM($B$60:$Y$78,U$60,$C$85:$D104)</f>
        <v>6.6484914885111442E-3</v>
      </c>
      <c r="V104" s="46">
        <f ca="1">DSUM($B$60:$Y$78,V$60,$C$85:$D104)</f>
        <v>1.4436964763882504E-3</v>
      </c>
      <c r="W104" s="46">
        <f ca="1">DSUM($B$60:$Y$78,W$60,$C$85:$D104)</f>
        <v>2.3642358079795257E-4</v>
      </c>
      <c r="X104" s="46">
        <f ca="1">DSUM($B$60:$Y$78,X$60,$C$85:$D104)</f>
        <v>2.827368414066938E-5</v>
      </c>
      <c r="Y104" s="46">
        <f ca="1">DSUM($B$60:$Y$78,Y$60,$C$85:$D104)</f>
        <v>10.524598068088659</v>
      </c>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row>
    <row r="105" spans="2:79">
      <c r="B105" s="20" t="s">
        <v>69</v>
      </c>
      <c r="C105" s="113" t="s">
        <v>298</v>
      </c>
      <c r="D105" s="113" t="s">
        <v>299</v>
      </c>
      <c r="E105" s="46">
        <f ca="1">DSUM($B$60:$Y$78,E$60,$C$85:$D105)</f>
        <v>0.4856833016408334</v>
      </c>
      <c r="F105" s="46">
        <f ca="1">DSUM($B$60:$Y$78,F$60,$C$85:$D105)</f>
        <v>0.5941260287200143</v>
      </c>
      <c r="G105" s="46">
        <f ca="1">DSUM($B$60:$Y$78,G$60,$C$85:$D105)</f>
        <v>0.72433555457479637</v>
      </c>
      <c r="H105" s="46">
        <f ca="1">DSUM($B$60:$Y$78,H$60,$C$85:$D105)</f>
        <v>0.8377162474144606</v>
      </c>
      <c r="I105" s="46">
        <f ca="1">DSUM($B$60:$Y$78,I$60,$C$85:$D105)</f>
        <v>0.95197274018603673</v>
      </c>
      <c r="J105" s="46">
        <f ca="1">DSUM($B$60:$Y$78,J$60,$C$85:$D105)</f>
        <v>1.1088376160115763</v>
      </c>
      <c r="K105" s="46">
        <f ca="1">DSUM($B$60:$Y$78,K$60,$C$85:$D105)</f>
        <v>1.2118955900906483</v>
      </c>
      <c r="L105" s="46">
        <f ca="1">DSUM($B$60:$Y$78,L$60,$C$85:$D105)</f>
        <v>1.2334407498304951</v>
      </c>
      <c r="M105" s="46">
        <f ca="1">DSUM($B$60:$Y$78,M$60,$C$85:$D105)</f>
        <v>1.1580551443962022</v>
      </c>
      <c r="N105" s="46">
        <f ca="1">DSUM($B$60:$Y$78,N$60,$C$85:$D105)</f>
        <v>0.99175184537322225</v>
      </c>
      <c r="O105" s="46">
        <f ca="1">DSUM($B$60:$Y$78,O$60,$C$85:$D105)</f>
        <v>0.76461135531308577</v>
      </c>
      <c r="P105" s="46">
        <f ca="1">DSUM($B$60:$Y$78,P$60,$C$85:$D105)</f>
        <v>0.5227889818241821</v>
      </c>
      <c r="Q105" s="46">
        <f ca="1">DSUM($B$60:$Y$78,Q$60,$C$85:$D105)</f>
        <v>0.31168023629480507</v>
      </c>
      <c r="R105" s="46">
        <f ca="1">DSUM($B$60:$Y$78,R$60,$C$85:$D105)</f>
        <v>0.15899471715003979</v>
      </c>
      <c r="S105" s="46">
        <f ca="1">DSUM($B$60:$Y$78,S$60,$C$85:$D105)</f>
        <v>6.7961133225216158E-2</v>
      </c>
      <c r="T105" s="46">
        <f ca="1">DSUM($B$60:$Y$78,T$60,$C$85:$D105)</f>
        <v>2.3787596894190785E-2</v>
      </c>
      <c r="U105" s="46">
        <f ca="1">DSUM($B$60:$Y$78,U$60,$C$85:$D105)</f>
        <v>6.6484914885111442E-3</v>
      </c>
      <c r="V105" s="46">
        <f ca="1">DSUM($B$60:$Y$78,V$60,$C$85:$D105)</f>
        <v>1.4436964763882504E-3</v>
      </c>
      <c r="W105" s="46">
        <f ca="1">DSUM($B$60:$Y$78,W$60,$C$85:$D105)</f>
        <v>2.3642358079795257E-4</v>
      </c>
      <c r="X105" s="46">
        <f ca="1">DSUM($B$60:$Y$78,X$60,$C$85:$D105)</f>
        <v>2.827368414066938E-5</v>
      </c>
      <c r="Y105" s="46">
        <f ca="1">DSUM($B$60:$Y$78,Y$60,$C$85:$D105)</f>
        <v>10.524598068088659</v>
      </c>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row>
    <row r="106" spans="2:79">
      <c r="B106" s="20" t="s">
        <v>70</v>
      </c>
      <c r="C106" s="113" t="s">
        <v>300</v>
      </c>
      <c r="D106" s="113" t="s">
        <v>301</v>
      </c>
      <c r="E106" s="46">
        <f ca="1">DSUM($B$60:$Y$78,E$60,$C$85:$D106)</f>
        <v>0.4856833016408334</v>
      </c>
      <c r="F106" s="46">
        <f ca="1">DSUM($B$60:$Y$78,F$60,$C$85:$D106)</f>
        <v>0.5941260287200143</v>
      </c>
      <c r="G106" s="46">
        <f ca="1">DSUM($B$60:$Y$78,G$60,$C$85:$D106)</f>
        <v>0.72433555457479637</v>
      </c>
      <c r="H106" s="46">
        <f ca="1">DSUM($B$60:$Y$78,H$60,$C$85:$D106)</f>
        <v>0.8377162474144606</v>
      </c>
      <c r="I106" s="46">
        <f ca="1">DSUM($B$60:$Y$78,I$60,$C$85:$D106)</f>
        <v>0.95197274018603673</v>
      </c>
      <c r="J106" s="46">
        <f ca="1">DSUM($B$60:$Y$78,J$60,$C$85:$D106)</f>
        <v>1.1088376160115763</v>
      </c>
      <c r="K106" s="46">
        <f ca="1">DSUM($B$60:$Y$78,K$60,$C$85:$D106)</f>
        <v>1.2118955900906483</v>
      </c>
      <c r="L106" s="46">
        <f ca="1">DSUM($B$60:$Y$78,L$60,$C$85:$D106)</f>
        <v>1.2334407498304951</v>
      </c>
      <c r="M106" s="46">
        <f ca="1">DSUM($B$60:$Y$78,M$60,$C$85:$D106)</f>
        <v>1.1580551443962022</v>
      </c>
      <c r="N106" s="46">
        <f ca="1">DSUM($B$60:$Y$78,N$60,$C$85:$D106)</f>
        <v>0.99175184537322225</v>
      </c>
      <c r="O106" s="46">
        <f ca="1">DSUM($B$60:$Y$78,O$60,$C$85:$D106)</f>
        <v>0.76461135531308577</v>
      </c>
      <c r="P106" s="46">
        <f ca="1">DSUM($B$60:$Y$78,P$60,$C$85:$D106)</f>
        <v>0.5227889818241821</v>
      </c>
      <c r="Q106" s="46">
        <f ca="1">DSUM($B$60:$Y$78,Q$60,$C$85:$D106)</f>
        <v>0.31168023629480507</v>
      </c>
      <c r="R106" s="46">
        <f ca="1">DSUM($B$60:$Y$78,R$60,$C$85:$D106)</f>
        <v>0.15899471715003979</v>
      </c>
      <c r="S106" s="46">
        <f ca="1">DSUM($B$60:$Y$78,S$60,$C$85:$D106)</f>
        <v>6.7961133225216158E-2</v>
      </c>
      <c r="T106" s="46">
        <f ca="1">DSUM($B$60:$Y$78,T$60,$C$85:$D106)</f>
        <v>2.3787596894190785E-2</v>
      </c>
      <c r="U106" s="46">
        <f ca="1">DSUM($B$60:$Y$78,U$60,$C$85:$D106)</f>
        <v>6.6484914885111442E-3</v>
      </c>
      <c r="V106" s="46">
        <f ca="1">DSUM($B$60:$Y$78,V$60,$C$85:$D106)</f>
        <v>1.4436964763882504E-3</v>
      </c>
      <c r="W106" s="46">
        <f ca="1">DSUM($B$60:$Y$78,W$60,$C$85:$D106)</f>
        <v>2.3642358079795257E-4</v>
      </c>
      <c r="X106" s="46">
        <f ca="1">DSUM($B$60:$Y$78,X$60,$C$85:$D106)</f>
        <v>2.827368414066938E-5</v>
      </c>
      <c r="Y106" s="46">
        <f ca="1">DSUM($B$60:$Y$78,Y$60,$C$85:$D106)</f>
        <v>10.524598068088659</v>
      </c>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row>
    <row r="107" spans="2:79">
      <c r="B107" s="20" t="s">
        <v>330</v>
      </c>
      <c r="C107" s="113" t="s">
        <v>302</v>
      </c>
      <c r="D107" s="113" t="s">
        <v>331</v>
      </c>
      <c r="E107" s="46">
        <f ca="1">DSUM($B$60:$Y$78,E$60,$C$85:$D107)</f>
        <v>0.4856833016408334</v>
      </c>
      <c r="F107" s="46">
        <f ca="1">DSUM($B$60:$Y$78,F$60,$C$85:$D107)</f>
        <v>0.5941260287200143</v>
      </c>
      <c r="G107" s="46">
        <f ca="1">DSUM($B$60:$Y$78,G$60,$C$85:$D107)</f>
        <v>0.72433555457479637</v>
      </c>
      <c r="H107" s="46">
        <f ca="1">DSUM($B$60:$Y$78,H$60,$C$85:$D107)</f>
        <v>0.8377162474144606</v>
      </c>
      <c r="I107" s="46">
        <f ca="1">DSUM($B$60:$Y$78,I$60,$C$85:$D107)</f>
        <v>0.95197274018603673</v>
      </c>
      <c r="J107" s="46">
        <f ca="1">DSUM($B$60:$Y$78,J$60,$C$85:$D107)</f>
        <v>1.1088376160115763</v>
      </c>
      <c r="K107" s="46">
        <f ca="1">DSUM($B$60:$Y$78,K$60,$C$85:$D107)</f>
        <v>1.2118955900906483</v>
      </c>
      <c r="L107" s="46">
        <f ca="1">DSUM($B$60:$Y$78,L$60,$C$85:$D107)</f>
        <v>1.2334407498304951</v>
      </c>
      <c r="M107" s="46">
        <f ca="1">DSUM($B$60:$Y$78,M$60,$C$85:$D107)</f>
        <v>1.1580551443962022</v>
      </c>
      <c r="N107" s="46">
        <f ca="1">DSUM($B$60:$Y$78,N$60,$C$85:$D107)</f>
        <v>0.99175184537322225</v>
      </c>
      <c r="O107" s="46">
        <f ca="1">DSUM($B$60:$Y$78,O$60,$C$85:$D107)</f>
        <v>0.76461135531308577</v>
      </c>
      <c r="P107" s="46">
        <f ca="1">DSUM($B$60:$Y$78,P$60,$C$85:$D107)</f>
        <v>0.5227889818241821</v>
      </c>
      <c r="Q107" s="46">
        <f ca="1">DSUM($B$60:$Y$78,Q$60,$C$85:$D107)</f>
        <v>0.31168023629480507</v>
      </c>
      <c r="R107" s="46">
        <f ca="1">DSUM($B$60:$Y$78,R$60,$C$85:$D107)</f>
        <v>0.15899471715003979</v>
      </c>
      <c r="S107" s="46">
        <f ca="1">DSUM($B$60:$Y$78,S$60,$C$85:$D107)</f>
        <v>6.7961133225216158E-2</v>
      </c>
      <c r="T107" s="46">
        <f ca="1">DSUM($B$60:$Y$78,T$60,$C$85:$D107)</f>
        <v>2.3787596894190785E-2</v>
      </c>
      <c r="U107" s="46">
        <f ca="1">DSUM($B$60:$Y$78,U$60,$C$85:$D107)</f>
        <v>6.6484914885111442E-3</v>
      </c>
      <c r="V107" s="46">
        <f ca="1">DSUM($B$60:$Y$78,V$60,$C$85:$D107)</f>
        <v>1.4436964763882504E-3</v>
      </c>
      <c r="W107" s="46">
        <f ca="1">DSUM($B$60:$Y$78,W$60,$C$85:$D107)</f>
        <v>2.3642358079795257E-4</v>
      </c>
      <c r="X107" s="46">
        <f ca="1">DSUM($B$60:$Y$78,X$60,$C$85:$D107)</f>
        <v>2.827368414066938E-5</v>
      </c>
      <c r="Y107" s="46">
        <f ca="1">DSUM($B$60:$Y$78,Y$60,$C$85:$D107)</f>
        <v>10.524598068088659</v>
      </c>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row>
    <row r="108" spans="2:79">
      <c r="B108" s="20" t="s">
        <v>332</v>
      </c>
      <c r="C108" s="113" t="s">
        <v>333</v>
      </c>
      <c r="D108" s="113" t="s">
        <v>334</v>
      </c>
      <c r="E108" s="46">
        <f ca="1">DSUM($B$60:$Y$78,E$60,$C$85:$D108)</f>
        <v>0.4856833016408334</v>
      </c>
      <c r="F108" s="46">
        <f ca="1">DSUM($B$60:$Y$78,F$60,$C$85:$D108)</f>
        <v>0.5941260287200143</v>
      </c>
      <c r="G108" s="46">
        <f ca="1">DSUM($B$60:$Y$78,G$60,$C$85:$D108)</f>
        <v>0.72433555457479637</v>
      </c>
      <c r="H108" s="46">
        <f ca="1">DSUM($B$60:$Y$78,H$60,$C$85:$D108)</f>
        <v>0.8377162474144606</v>
      </c>
      <c r="I108" s="46">
        <f ca="1">DSUM($B$60:$Y$78,I$60,$C$85:$D108)</f>
        <v>0.95197274018603673</v>
      </c>
      <c r="J108" s="46">
        <f ca="1">DSUM($B$60:$Y$78,J$60,$C$85:$D108)</f>
        <v>1.1088376160115763</v>
      </c>
      <c r="K108" s="46">
        <f ca="1">DSUM($B$60:$Y$78,K$60,$C$85:$D108)</f>
        <v>1.2118955900906483</v>
      </c>
      <c r="L108" s="46">
        <f ca="1">DSUM($B$60:$Y$78,L$60,$C$85:$D108)</f>
        <v>1.2334407498304951</v>
      </c>
      <c r="M108" s="46">
        <f ca="1">DSUM($B$60:$Y$78,M$60,$C$85:$D108)</f>
        <v>1.1580551443962022</v>
      </c>
      <c r="N108" s="46">
        <f ca="1">DSUM($B$60:$Y$78,N$60,$C$85:$D108)</f>
        <v>0.99175184537322225</v>
      </c>
      <c r="O108" s="46">
        <f ca="1">DSUM($B$60:$Y$78,O$60,$C$85:$D108)</f>
        <v>0.76461135531308577</v>
      </c>
      <c r="P108" s="46">
        <f ca="1">DSUM($B$60:$Y$78,P$60,$C$85:$D108)</f>
        <v>0.5227889818241821</v>
      </c>
      <c r="Q108" s="46">
        <f ca="1">DSUM($B$60:$Y$78,Q$60,$C$85:$D108)</f>
        <v>0.31168023629480507</v>
      </c>
      <c r="R108" s="46">
        <f ca="1">DSUM($B$60:$Y$78,R$60,$C$85:$D108)</f>
        <v>0.15899471715003979</v>
      </c>
      <c r="S108" s="46">
        <f ca="1">DSUM($B$60:$Y$78,S$60,$C$85:$D108)</f>
        <v>6.7961133225216158E-2</v>
      </c>
      <c r="T108" s="46">
        <f ca="1">DSUM($B$60:$Y$78,T$60,$C$85:$D108)</f>
        <v>2.3787596894190785E-2</v>
      </c>
      <c r="U108" s="46">
        <f ca="1">DSUM($B$60:$Y$78,U$60,$C$85:$D108)</f>
        <v>6.6484914885111442E-3</v>
      </c>
      <c r="V108" s="46">
        <f ca="1">DSUM($B$60:$Y$78,V$60,$C$85:$D108)</f>
        <v>1.4436964763882504E-3</v>
      </c>
      <c r="W108" s="46">
        <f ca="1">DSUM($B$60:$Y$78,W$60,$C$85:$D108)</f>
        <v>2.3642358079795257E-4</v>
      </c>
      <c r="X108" s="46">
        <f ca="1">DSUM($B$60:$Y$78,X$60,$C$85:$D108)</f>
        <v>2.827368414066938E-5</v>
      </c>
      <c r="Y108" s="46">
        <f ca="1">DSUM($B$60:$Y$78,Y$60,$C$85:$D108)</f>
        <v>10.524598068088659</v>
      </c>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row>
    <row r="109" spans="2:79">
      <c r="B109" s="20" t="s">
        <v>335</v>
      </c>
      <c r="C109" s="113" t="s">
        <v>336</v>
      </c>
      <c r="D109" s="113" t="s">
        <v>337</v>
      </c>
      <c r="E109" s="46">
        <f ca="1">DSUM($B$60:$Y$78,E$60,$C$85:$D109)</f>
        <v>0.4856833016408334</v>
      </c>
      <c r="F109" s="46">
        <f ca="1">DSUM($B$60:$Y$78,F$60,$C$85:$D109)</f>
        <v>0.5941260287200143</v>
      </c>
      <c r="G109" s="46">
        <f ca="1">DSUM($B$60:$Y$78,G$60,$C$85:$D109)</f>
        <v>0.72433555457479637</v>
      </c>
      <c r="H109" s="46">
        <f ca="1">DSUM($B$60:$Y$78,H$60,$C$85:$D109)</f>
        <v>0.8377162474144606</v>
      </c>
      <c r="I109" s="46">
        <f ca="1">DSUM($B$60:$Y$78,I$60,$C$85:$D109)</f>
        <v>0.95197274018603673</v>
      </c>
      <c r="J109" s="46">
        <f ca="1">DSUM($B$60:$Y$78,J$60,$C$85:$D109)</f>
        <v>1.1088376160115763</v>
      </c>
      <c r="K109" s="46">
        <f ca="1">DSUM($B$60:$Y$78,K$60,$C$85:$D109)</f>
        <v>1.2118955900906483</v>
      </c>
      <c r="L109" s="46">
        <f ca="1">DSUM($B$60:$Y$78,L$60,$C$85:$D109)</f>
        <v>1.2334407498304951</v>
      </c>
      <c r="M109" s="46">
        <f ca="1">DSUM($B$60:$Y$78,M$60,$C$85:$D109)</f>
        <v>1.1580551443962022</v>
      </c>
      <c r="N109" s="46">
        <f ca="1">DSUM($B$60:$Y$78,N$60,$C$85:$D109)</f>
        <v>0.99175184537322225</v>
      </c>
      <c r="O109" s="46">
        <f ca="1">DSUM($B$60:$Y$78,O$60,$C$85:$D109)</f>
        <v>0.76461135531308577</v>
      </c>
      <c r="P109" s="46">
        <f ca="1">DSUM($B$60:$Y$78,P$60,$C$85:$D109)</f>
        <v>0.5227889818241821</v>
      </c>
      <c r="Q109" s="46">
        <f ca="1">DSUM($B$60:$Y$78,Q$60,$C$85:$D109)</f>
        <v>0.31168023629480507</v>
      </c>
      <c r="R109" s="46">
        <f ca="1">DSUM($B$60:$Y$78,R$60,$C$85:$D109)</f>
        <v>0.15899471715003979</v>
      </c>
      <c r="S109" s="46">
        <f ca="1">DSUM($B$60:$Y$78,S$60,$C$85:$D109)</f>
        <v>6.7961133225216158E-2</v>
      </c>
      <c r="T109" s="46">
        <f ca="1">DSUM($B$60:$Y$78,T$60,$C$85:$D109)</f>
        <v>2.3787596894190785E-2</v>
      </c>
      <c r="U109" s="46">
        <f ca="1">DSUM($B$60:$Y$78,U$60,$C$85:$D109)</f>
        <v>6.6484914885111442E-3</v>
      </c>
      <c r="V109" s="46">
        <f ca="1">DSUM($B$60:$Y$78,V$60,$C$85:$D109)</f>
        <v>1.4436964763882504E-3</v>
      </c>
      <c r="W109" s="46">
        <f ca="1">DSUM($B$60:$Y$78,W$60,$C$85:$D109)</f>
        <v>2.3642358079795257E-4</v>
      </c>
      <c r="X109" s="46">
        <f ca="1">DSUM($B$60:$Y$78,X$60,$C$85:$D109)</f>
        <v>2.827368414066938E-5</v>
      </c>
      <c r="Y109" s="46">
        <f ca="1">DSUM($B$60:$Y$78,Y$60,$C$85:$D109)</f>
        <v>10.524598068088659</v>
      </c>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row>
    <row r="110" spans="2:79">
      <c r="B110" s="20" t="s">
        <v>338</v>
      </c>
      <c r="C110" s="113" t="s">
        <v>339</v>
      </c>
      <c r="D110" s="113" t="s">
        <v>340</v>
      </c>
      <c r="E110" s="46">
        <f ca="1">DSUM($B$60:$Y$78,E$60,$C$85:$D110)</f>
        <v>0.4856833016408334</v>
      </c>
      <c r="F110" s="46">
        <f ca="1">DSUM($B$60:$Y$78,F$60,$C$85:$D110)</f>
        <v>0.5941260287200143</v>
      </c>
      <c r="G110" s="46">
        <f ca="1">DSUM($B$60:$Y$78,G$60,$C$85:$D110)</f>
        <v>0.72433555457479637</v>
      </c>
      <c r="H110" s="46">
        <f ca="1">DSUM($B$60:$Y$78,H$60,$C$85:$D110)</f>
        <v>0.8377162474144606</v>
      </c>
      <c r="I110" s="46">
        <f ca="1">DSUM($B$60:$Y$78,I$60,$C$85:$D110)</f>
        <v>0.95197274018603673</v>
      </c>
      <c r="J110" s="46">
        <f ca="1">DSUM($B$60:$Y$78,J$60,$C$85:$D110)</f>
        <v>1.1088376160115763</v>
      </c>
      <c r="K110" s="46">
        <f ca="1">DSUM($B$60:$Y$78,K$60,$C$85:$D110)</f>
        <v>1.2118955900906483</v>
      </c>
      <c r="L110" s="46">
        <f ca="1">DSUM($B$60:$Y$78,L$60,$C$85:$D110)</f>
        <v>1.2334407498304951</v>
      </c>
      <c r="M110" s="46">
        <f ca="1">DSUM($B$60:$Y$78,M$60,$C$85:$D110)</f>
        <v>1.1580551443962022</v>
      </c>
      <c r="N110" s="46">
        <f ca="1">DSUM($B$60:$Y$78,N$60,$C$85:$D110)</f>
        <v>0.99175184537322225</v>
      </c>
      <c r="O110" s="46">
        <f ca="1">DSUM($B$60:$Y$78,O$60,$C$85:$D110)</f>
        <v>0.76461135531308577</v>
      </c>
      <c r="P110" s="46">
        <f ca="1">DSUM($B$60:$Y$78,P$60,$C$85:$D110)</f>
        <v>0.5227889818241821</v>
      </c>
      <c r="Q110" s="46">
        <f ca="1">DSUM($B$60:$Y$78,Q$60,$C$85:$D110)</f>
        <v>0.31168023629480507</v>
      </c>
      <c r="R110" s="46">
        <f ca="1">DSUM($B$60:$Y$78,R$60,$C$85:$D110)</f>
        <v>0.15899471715003979</v>
      </c>
      <c r="S110" s="46">
        <f ca="1">DSUM($B$60:$Y$78,S$60,$C$85:$D110)</f>
        <v>6.7961133225216158E-2</v>
      </c>
      <c r="T110" s="46">
        <f ca="1">DSUM($B$60:$Y$78,T$60,$C$85:$D110)</f>
        <v>2.3787596894190785E-2</v>
      </c>
      <c r="U110" s="46">
        <f ca="1">DSUM($B$60:$Y$78,U$60,$C$85:$D110)</f>
        <v>6.6484914885111442E-3</v>
      </c>
      <c r="V110" s="46">
        <f ca="1">DSUM($B$60:$Y$78,V$60,$C$85:$D110)</f>
        <v>1.4436964763882504E-3</v>
      </c>
      <c r="W110" s="46">
        <f ca="1">DSUM($B$60:$Y$78,W$60,$C$85:$D110)</f>
        <v>2.3642358079795257E-4</v>
      </c>
      <c r="X110" s="46">
        <f ca="1">DSUM($B$60:$Y$78,X$60,$C$85:$D110)</f>
        <v>2.827368414066938E-5</v>
      </c>
      <c r="Y110" s="46">
        <f ca="1">DSUM($B$60:$Y$78,Y$60,$C$85:$D110)</f>
        <v>10.524598068088659</v>
      </c>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row>
    <row r="111" spans="2:79">
      <c r="B111" s="20" t="s">
        <v>341</v>
      </c>
      <c r="C111" s="113" t="s">
        <v>342</v>
      </c>
      <c r="D111" s="113" t="s">
        <v>343</v>
      </c>
      <c r="E111" s="46">
        <f ca="1">DSUM($B$60:$Y$78,E$60,$C$85:$D111)</f>
        <v>0.4856833016408334</v>
      </c>
      <c r="F111" s="46">
        <f ca="1">DSUM($B$60:$Y$78,F$60,$C$85:$D111)</f>
        <v>0.5941260287200143</v>
      </c>
      <c r="G111" s="46">
        <f ca="1">DSUM($B$60:$Y$78,G$60,$C$85:$D111)</f>
        <v>0.72433555457479637</v>
      </c>
      <c r="H111" s="46">
        <f ca="1">DSUM($B$60:$Y$78,H$60,$C$85:$D111)</f>
        <v>0.8377162474144606</v>
      </c>
      <c r="I111" s="46">
        <f ca="1">DSUM($B$60:$Y$78,I$60,$C$85:$D111)</f>
        <v>0.95197274018603673</v>
      </c>
      <c r="J111" s="46">
        <f ca="1">DSUM($B$60:$Y$78,J$60,$C$85:$D111)</f>
        <v>1.1088376160115763</v>
      </c>
      <c r="K111" s="46">
        <f ca="1">DSUM($B$60:$Y$78,K$60,$C$85:$D111)</f>
        <v>1.2118955900906483</v>
      </c>
      <c r="L111" s="46">
        <f ca="1">DSUM($B$60:$Y$78,L$60,$C$85:$D111)</f>
        <v>1.2334407498304951</v>
      </c>
      <c r="M111" s="46">
        <f ca="1">DSUM($B$60:$Y$78,M$60,$C$85:$D111)</f>
        <v>1.1580551443962022</v>
      </c>
      <c r="N111" s="46">
        <f ca="1">DSUM($B$60:$Y$78,N$60,$C$85:$D111)</f>
        <v>0.99175184537322225</v>
      </c>
      <c r="O111" s="46">
        <f ca="1">DSUM($B$60:$Y$78,O$60,$C$85:$D111)</f>
        <v>0.76461135531308577</v>
      </c>
      <c r="P111" s="46">
        <f ca="1">DSUM($B$60:$Y$78,P$60,$C$85:$D111)</f>
        <v>0.5227889818241821</v>
      </c>
      <c r="Q111" s="46">
        <f ca="1">DSUM($B$60:$Y$78,Q$60,$C$85:$D111)</f>
        <v>0.31168023629480507</v>
      </c>
      <c r="R111" s="46">
        <f ca="1">DSUM($B$60:$Y$78,R$60,$C$85:$D111)</f>
        <v>0.15899471715003979</v>
      </c>
      <c r="S111" s="46">
        <f ca="1">DSUM($B$60:$Y$78,S$60,$C$85:$D111)</f>
        <v>6.7961133225216158E-2</v>
      </c>
      <c r="T111" s="46">
        <f ca="1">DSUM($B$60:$Y$78,T$60,$C$85:$D111)</f>
        <v>2.3787596894190785E-2</v>
      </c>
      <c r="U111" s="46">
        <f ca="1">DSUM($B$60:$Y$78,U$60,$C$85:$D111)</f>
        <v>6.6484914885111442E-3</v>
      </c>
      <c r="V111" s="46">
        <f ca="1">DSUM($B$60:$Y$78,V$60,$C$85:$D111)</f>
        <v>1.4436964763882504E-3</v>
      </c>
      <c r="W111" s="46">
        <f ca="1">DSUM($B$60:$Y$78,W$60,$C$85:$D111)</f>
        <v>2.3642358079795257E-4</v>
      </c>
      <c r="X111" s="46">
        <f ca="1">DSUM($B$60:$Y$78,X$60,$C$85:$D111)</f>
        <v>2.827368414066938E-5</v>
      </c>
      <c r="Y111" s="46">
        <f ca="1">DSUM($B$60:$Y$78,Y$60,$C$85:$D111)</f>
        <v>10.524598068088659</v>
      </c>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row>
    <row r="112" spans="2:79">
      <c r="B112" s="20" t="s">
        <v>344</v>
      </c>
      <c r="C112" s="113" t="s">
        <v>345</v>
      </c>
      <c r="D112" s="113" t="s">
        <v>346</v>
      </c>
      <c r="E112" s="46">
        <f ca="1">DSUM($B$60:$Y$78,E$60,$C$85:$D112)</f>
        <v>0.4856833016408334</v>
      </c>
      <c r="F112" s="46">
        <f ca="1">DSUM($B$60:$Y$78,F$60,$C$85:$D112)</f>
        <v>0.5941260287200143</v>
      </c>
      <c r="G112" s="46">
        <f ca="1">DSUM($B$60:$Y$78,G$60,$C$85:$D112)</f>
        <v>0.72433555457479637</v>
      </c>
      <c r="H112" s="46">
        <f ca="1">DSUM($B$60:$Y$78,H$60,$C$85:$D112)</f>
        <v>0.8377162474144606</v>
      </c>
      <c r="I112" s="46">
        <f ca="1">DSUM($B$60:$Y$78,I$60,$C$85:$D112)</f>
        <v>0.95197274018603673</v>
      </c>
      <c r="J112" s="46">
        <f ca="1">DSUM($B$60:$Y$78,J$60,$C$85:$D112)</f>
        <v>1.1088376160115763</v>
      </c>
      <c r="K112" s="46">
        <f ca="1">DSUM($B$60:$Y$78,K$60,$C$85:$D112)</f>
        <v>1.2118955900906483</v>
      </c>
      <c r="L112" s="46">
        <f ca="1">DSUM($B$60:$Y$78,L$60,$C$85:$D112)</f>
        <v>1.2334407498304951</v>
      </c>
      <c r="M112" s="46">
        <f ca="1">DSUM($B$60:$Y$78,M$60,$C$85:$D112)</f>
        <v>1.1580551443962022</v>
      </c>
      <c r="N112" s="46">
        <f ca="1">DSUM($B$60:$Y$78,N$60,$C$85:$D112)</f>
        <v>0.99175184537322225</v>
      </c>
      <c r="O112" s="46">
        <f ca="1">DSUM($B$60:$Y$78,O$60,$C$85:$D112)</f>
        <v>0.76461135531308577</v>
      </c>
      <c r="P112" s="46">
        <f ca="1">DSUM($B$60:$Y$78,P$60,$C$85:$D112)</f>
        <v>0.5227889818241821</v>
      </c>
      <c r="Q112" s="46">
        <f ca="1">DSUM($B$60:$Y$78,Q$60,$C$85:$D112)</f>
        <v>0.31168023629480507</v>
      </c>
      <c r="R112" s="46">
        <f ca="1">DSUM($B$60:$Y$78,R$60,$C$85:$D112)</f>
        <v>0.15899471715003979</v>
      </c>
      <c r="S112" s="46">
        <f ca="1">DSUM($B$60:$Y$78,S$60,$C$85:$D112)</f>
        <v>6.7961133225216158E-2</v>
      </c>
      <c r="T112" s="46">
        <f ca="1">DSUM($B$60:$Y$78,T$60,$C$85:$D112)</f>
        <v>2.3787596894190785E-2</v>
      </c>
      <c r="U112" s="46">
        <f ca="1">DSUM($B$60:$Y$78,U$60,$C$85:$D112)</f>
        <v>6.6484914885111442E-3</v>
      </c>
      <c r="V112" s="46">
        <f ca="1">DSUM($B$60:$Y$78,V$60,$C$85:$D112)</f>
        <v>1.4436964763882504E-3</v>
      </c>
      <c r="W112" s="46">
        <f ca="1">DSUM($B$60:$Y$78,W$60,$C$85:$D112)</f>
        <v>2.3642358079795257E-4</v>
      </c>
      <c r="X112" s="46">
        <f ca="1">DSUM($B$60:$Y$78,X$60,$C$85:$D112)</f>
        <v>2.827368414066938E-5</v>
      </c>
      <c r="Y112" s="46">
        <f ca="1">DSUM($B$60:$Y$78,Y$60,$C$85:$D112)</f>
        <v>10.524598068088659</v>
      </c>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row>
    <row r="113" spans="1:79">
      <c r="B113" s="20" t="s">
        <v>347</v>
      </c>
      <c r="C113" s="113" t="s">
        <v>348</v>
      </c>
      <c r="D113" s="113" t="s">
        <v>349</v>
      </c>
      <c r="E113" s="46">
        <f ca="1">DSUM($B$60:$Y$78,E$60,$C$85:$D113)</f>
        <v>0.4856833016408334</v>
      </c>
      <c r="F113" s="46">
        <f ca="1">DSUM($B$60:$Y$78,F$60,$C$85:$D113)</f>
        <v>0.5941260287200143</v>
      </c>
      <c r="G113" s="46">
        <f ca="1">DSUM($B$60:$Y$78,G$60,$C$85:$D113)</f>
        <v>0.72433555457479637</v>
      </c>
      <c r="H113" s="46">
        <f ca="1">DSUM($B$60:$Y$78,H$60,$C$85:$D113)</f>
        <v>0.8377162474144606</v>
      </c>
      <c r="I113" s="46">
        <f ca="1">DSUM($B$60:$Y$78,I$60,$C$85:$D113)</f>
        <v>0.95197274018603673</v>
      </c>
      <c r="J113" s="46">
        <f ca="1">DSUM($B$60:$Y$78,J$60,$C$85:$D113)</f>
        <v>1.1088376160115763</v>
      </c>
      <c r="K113" s="46">
        <f ca="1">DSUM($B$60:$Y$78,K$60,$C$85:$D113)</f>
        <v>1.2118955900906483</v>
      </c>
      <c r="L113" s="46">
        <f ca="1">DSUM($B$60:$Y$78,L$60,$C$85:$D113)</f>
        <v>1.2334407498304951</v>
      </c>
      <c r="M113" s="46">
        <f ca="1">DSUM($B$60:$Y$78,M$60,$C$85:$D113)</f>
        <v>1.1580551443962022</v>
      </c>
      <c r="N113" s="46">
        <f ca="1">DSUM($B$60:$Y$78,N$60,$C$85:$D113)</f>
        <v>0.99175184537322225</v>
      </c>
      <c r="O113" s="46">
        <f ca="1">DSUM($B$60:$Y$78,O$60,$C$85:$D113)</f>
        <v>0.76461135531308577</v>
      </c>
      <c r="P113" s="46">
        <f ca="1">DSUM($B$60:$Y$78,P$60,$C$85:$D113)</f>
        <v>0.5227889818241821</v>
      </c>
      <c r="Q113" s="46">
        <f ca="1">DSUM($B$60:$Y$78,Q$60,$C$85:$D113)</f>
        <v>0.31168023629480507</v>
      </c>
      <c r="R113" s="46">
        <f ca="1">DSUM($B$60:$Y$78,R$60,$C$85:$D113)</f>
        <v>0.15899471715003979</v>
      </c>
      <c r="S113" s="46">
        <f ca="1">DSUM($B$60:$Y$78,S$60,$C$85:$D113)</f>
        <v>6.7961133225216158E-2</v>
      </c>
      <c r="T113" s="46">
        <f ca="1">DSUM($B$60:$Y$78,T$60,$C$85:$D113)</f>
        <v>2.3787596894190785E-2</v>
      </c>
      <c r="U113" s="46">
        <f ca="1">DSUM($B$60:$Y$78,U$60,$C$85:$D113)</f>
        <v>6.6484914885111442E-3</v>
      </c>
      <c r="V113" s="46">
        <f ca="1">DSUM($B$60:$Y$78,V$60,$C$85:$D113)</f>
        <v>1.4436964763882504E-3</v>
      </c>
      <c r="W113" s="46">
        <f ca="1">DSUM($B$60:$Y$78,W$60,$C$85:$D113)</f>
        <v>2.3642358079795257E-4</v>
      </c>
      <c r="X113" s="46">
        <f ca="1">DSUM($B$60:$Y$78,X$60,$C$85:$D113)</f>
        <v>2.827368414066938E-5</v>
      </c>
      <c r="Y113" s="46">
        <f ca="1">DSUM($B$60:$Y$78,Y$60,$C$85:$D113)</f>
        <v>10.524598068088659</v>
      </c>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row>
    <row r="114" spans="1:79">
      <c r="B114" s="20" t="s">
        <v>350</v>
      </c>
      <c r="C114" s="113" t="s">
        <v>351</v>
      </c>
      <c r="D114" s="113" t="s">
        <v>352</v>
      </c>
      <c r="E114" s="46">
        <f ca="1">DSUM($B$60:$Y$78,E$60,$C$85:$D114)</f>
        <v>0.4856833016408334</v>
      </c>
      <c r="F114" s="46">
        <f ca="1">DSUM($B$60:$Y$78,F$60,$C$85:$D114)</f>
        <v>0.5941260287200143</v>
      </c>
      <c r="G114" s="46">
        <f ca="1">DSUM($B$60:$Y$78,G$60,$C$85:$D114)</f>
        <v>0.72433555457479637</v>
      </c>
      <c r="H114" s="46">
        <f ca="1">DSUM($B$60:$Y$78,H$60,$C$85:$D114)</f>
        <v>0.8377162474144606</v>
      </c>
      <c r="I114" s="46">
        <f ca="1">DSUM($B$60:$Y$78,I$60,$C$85:$D114)</f>
        <v>0.95197274018603673</v>
      </c>
      <c r="J114" s="46">
        <f ca="1">DSUM($B$60:$Y$78,J$60,$C$85:$D114)</f>
        <v>1.1088376160115763</v>
      </c>
      <c r="K114" s="46">
        <f ca="1">DSUM($B$60:$Y$78,K$60,$C$85:$D114)</f>
        <v>1.2118955900906483</v>
      </c>
      <c r="L114" s="46">
        <f ca="1">DSUM($B$60:$Y$78,L$60,$C$85:$D114)</f>
        <v>1.2334407498304951</v>
      </c>
      <c r="M114" s="46">
        <f ca="1">DSUM($B$60:$Y$78,M$60,$C$85:$D114)</f>
        <v>1.1580551443962022</v>
      </c>
      <c r="N114" s="46">
        <f ca="1">DSUM($B$60:$Y$78,N$60,$C$85:$D114)</f>
        <v>0.99175184537322225</v>
      </c>
      <c r="O114" s="46">
        <f ca="1">DSUM($B$60:$Y$78,O$60,$C$85:$D114)</f>
        <v>0.76461135531308577</v>
      </c>
      <c r="P114" s="46">
        <f ca="1">DSUM($B$60:$Y$78,P$60,$C$85:$D114)</f>
        <v>0.5227889818241821</v>
      </c>
      <c r="Q114" s="46">
        <f ca="1">DSUM($B$60:$Y$78,Q$60,$C$85:$D114)</f>
        <v>0.31168023629480507</v>
      </c>
      <c r="R114" s="46">
        <f ca="1">DSUM($B$60:$Y$78,R$60,$C$85:$D114)</f>
        <v>0.15899471715003979</v>
      </c>
      <c r="S114" s="46">
        <f ca="1">DSUM($B$60:$Y$78,S$60,$C$85:$D114)</f>
        <v>6.7961133225216158E-2</v>
      </c>
      <c r="T114" s="46">
        <f ca="1">DSUM($B$60:$Y$78,T$60,$C$85:$D114)</f>
        <v>2.3787596894190785E-2</v>
      </c>
      <c r="U114" s="46">
        <f ca="1">DSUM($B$60:$Y$78,U$60,$C$85:$D114)</f>
        <v>6.6484914885111442E-3</v>
      </c>
      <c r="V114" s="46">
        <f ca="1">DSUM($B$60:$Y$78,V$60,$C$85:$D114)</f>
        <v>1.4436964763882504E-3</v>
      </c>
      <c r="W114" s="46">
        <f ca="1">DSUM($B$60:$Y$78,W$60,$C$85:$D114)</f>
        <v>2.3642358079795257E-4</v>
      </c>
      <c r="X114" s="46">
        <f ca="1">DSUM($B$60:$Y$78,X$60,$C$85:$D114)</f>
        <v>2.827368414066938E-5</v>
      </c>
      <c r="Y114" s="46">
        <f ca="1">DSUM($B$60:$Y$78,Y$60,$C$85:$D114)</f>
        <v>10.524598068088659</v>
      </c>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row>
    <row r="115" spans="1:79">
      <c r="B115" s="20" t="s">
        <v>353</v>
      </c>
      <c r="C115" s="113" t="s">
        <v>354</v>
      </c>
      <c r="D115" s="113" t="s">
        <v>355</v>
      </c>
      <c r="E115" s="46">
        <f ca="1">DSUM($B$60:$Y$78,E$60,$C$85:$D115)</f>
        <v>0.4856833016408334</v>
      </c>
      <c r="F115" s="46">
        <f ca="1">DSUM($B$60:$Y$78,F$60,$C$85:$D115)</f>
        <v>0.5941260287200143</v>
      </c>
      <c r="G115" s="46">
        <f ca="1">DSUM($B$60:$Y$78,G$60,$C$85:$D115)</f>
        <v>0.72433555457479637</v>
      </c>
      <c r="H115" s="46">
        <f ca="1">DSUM($B$60:$Y$78,H$60,$C$85:$D115)</f>
        <v>0.8377162474144606</v>
      </c>
      <c r="I115" s="46">
        <f ca="1">DSUM($B$60:$Y$78,I$60,$C$85:$D115)</f>
        <v>0.95197274018603673</v>
      </c>
      <c r="J115" s="46">
        <f ca="1">DSUM($B$60:$Y$78,J$60,$C$85:$D115)</f>
        <v>1.1088376160115763</v>
      </c>
      <c r="K115" s="46">
        <f ca="1">DSUM($B$60:$Y$78,K$60,$C$85:$D115)</f>
        <v>1.2118955900906483</v>
      </c>
      <c r="L115" s="46">
        <f ca="1">DSUM($B$60:$Y$78,L$60,$C$85:$D115)</f>
        <v>1.2334407498304951</v>
      </c>
      <c r="M115" s="46">
        <f ca="1">DSUM($B$60:$Y$78,M$60,$C$85:$D115)</f>
        <v>1.1580551443962022</v>
      </c>
      <c r="N115" s="46">
        <f ca="1">DSUM($B$60:$Y$78,N$60,$C$85:$D115)</f>
        <v>0.99175184537322225</v>
      </c>
      <c r="O115" s="46">
        <f ca="1">DSUM($B$60:$Y$78,O$60,$C$85:$D115)</f>
        <v>0.76461135531308577</v>
      </c>
      <c r="P115" s="46">
        <f ca="1">DSUM($B$60:$Y$78,P$60,$C$85:$D115)</f>
        <v>0.5227889818241821</v>
      </c>
      <c r="Q115" s="46">
        <f ca="1">DSUM($B$60:$Y$78,Q$60,$C$85:$D115)</f>
        <v>0.31168023629480507</v>
      </c>
      <c r="R115" s="46">
        <f ca="1">DSUM($B$60:$Y$78,R$60,$C$85:$D115)</f>
        <v>0.15899471715003979</v>
      </c>
      <c r="S115" s="46">
        <f ca="1">DSUM($B$60:$Y$78,S$60,$C$85:$D115)</f>
        <v>6.7961133225216158E-2</v>
      </c>
      <c r="T115" s="46">
        <f ca="1">DSUM($B$60:$Y$78,T$60,$C$85:$D115)</f>
        <v>2.3787596894190785E-2</v>
      </c>
      <c r="U115" s="46">
        <f ca="1">DSUM($B$60:$Y$78,U$60,$C$85:$D115)</f>
        <v>6.6484914885111442E-3</v>
      </c>
      <c r="V115" s="46">
        <f ca="1">DSUM($B$60:$Y$78,V$60,$C$85:$D115)</f>
        <v>1.4436964763882504E-3</v>
      </c>
      <c r="W115" s="46">
        <f ca="1">DSUM($B$60:$Y$78,W$60,$C$85:$D115)</f>
        <v>2.3642358079795257E-4</v>
      </c>
      <c r="X115" s="46">
        <f ca="1">DSUM($B$60:$Y$78,X$60,$C$85:$D115)</f>
        <v>2.827368414066938E-5</v>
      </c>
      <c r="Y115" s="46">
        <f ca="1">DSUM($B$60:$Y$78,Y$60,$C$85:$D115)</f>
        <v>10.524598068088659</v>
      </c>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row>
    <row r="116" spans="1:79">
      <c r="B116" s="20" t="s">
        <v>356</v>
      </c>
      <c r="C116" s="113" t="s">
        <v>357</v>
      </c>
      <c r="D116" s="113" t="s">
        <v>358</v>
      </c>
      <c r="E116" s="46">
        <f ca="1">DSUM($B$60:$Y$78,E$60,$C$85:$D116)</f>
        <v>0.4856833016408334</v>
      </c>
      <c r="F116" s="46">
        <f ca="1">DSUM($B$60:$Y$78,F$60,$C$85:$D116)</f>
        <v>0.5941260287200143</v>
      </c>
      <c r="G116" s="46">
        <f ca="1">DSUM($B$60:$Y$78,G$60,$C$85:$D116)</f>
        <v>0.72433555457479637</v>
      </c>
      <c r="H116" s="46">
        <f ca="1">DSUM($B$60:$Y$78,H$60,$C$85:$D116)</f>
        <v>0.8377162474144606</v>
      </c>
      <c r="I116" s="46">
        <f ca="1">DSUM($B$60:$Y$78,I$60,$C$85:$D116)</f>
        <v>0.95197274018603673</v>
      </c>
      <c r="J116" s="46">
        <f ca="1">DSUM($B$60:$Y$78,J$60,$C$85:$D116)</f>
        <v>1.1088376160115763</v>
      </c>
      <c r="K116" s="46">
        <f ca="1">DSUM($B$60:$Y$78,K$60,$C$85:$D116)</f>
        <v>1.2118955900906483</v>
      </c>
      <c r="L116" s="46">
        <f ca="1">DSUM($B$60:$Y$78,L$60,$C$85:$D116)</f>
        <v>1.2334407498304951</v>
      </c>
      <c r="M116" s="46">
        <f ca="1">DSUM($B$60:$Y$78,M$60,$C$85:$D116)</f>
        <v>1.1580551443962022</v>
      </c>
      <c r="N116" s="46">
        <f ca="1">DSUM($B$60:$Y$78,N$60,$C$85:$D116)</f>
        <v>0.99175184537322225</v>
      </c>
      <c r="O116" s="46">
        <f ca="1">DSUM($B$60:$Y$78,O$60,$C$85:$D116)</f>
        <v>0.76461135531308577</v>
      </c>
      <c r="P116" s="46">
        <f ca="1">DSUM($B$60:$Y$78,P$60,$C$85:$D116)</f>
        <v>0.5227889818241821</v>
      </c>
      <c r="Q116" s="46">
        <f ca="1">DSUM($B$60:$Y$78,Q$60,$C$85:$D116)</f>
        <v>0.31168023629480507</v>
      </c>
      <c r="R116" s="46">
        <f ca="1">DSUM($B$60:$Y$78,R$60,$C$85:$D116)</f>
        <v>0.15899471715003979</v>
      </c>
      <c r="S116" s="46">
        <f ca="1">DSUM($B$60:$Y$78,S$60,$C$85:$D116)</f>
        <v>6.7961133225216158E-2</v>
      </c>
      <c r="T116" s="46">
        <f ca="1">DSUM($B$60:$Y$78,T$60,$C$85:$D116)</f>
        <v>2.3787596894190785E-2</v>
      </c>
      <c r="U116" s="46">
        <f ca="1">DSUM($B$60:$Y$78,U$60,$C$85:$D116)</f>
        <v>6.6484914885111442E-3</v>
      </c>
      <c r="V116" s="46">
        <f ca="1">DSUM($B$60:$Y$78,V$60,$C$85:$D116)</f>
        <v>1.4436964763882504E-3</v>
      </c>
      <c r="W116" s="46">
        <f ca="1">DSUM($B$60:$Y$78,W$60,$C$85:$D116)</f>
        <v>2.3642358079795257E-4</v>
      </c>
      <c r="X116" s="46">
        <f ca="1">DSUM($B$60:$Y$78,X$60,$C$85:$D116)</f>
        <v>2.827368414066938E-5</v>
      </c>
      <c r="Y116" s="46">
        <f ca="1">DSUM($B$60:$Y$78,Y$60,$C$85:$D116)</f>
        <v>10.524598068088659</v>
      </c>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row>
    <row r="117" spans="1:79">
      <c r="B117" s="20" t="s">
        <v>359</v>
      </c>
      <c r="C117" s="113" t="s">
        <v>360</v>
      </c>
      <c r="D117" s="113" t="s">
        <v>361</v>
      </c>
      <c r="E117" s="46">
        <f ca="1">DSUM($B$60:$Y$78,E$60,$C$85:$D117)</f>
        <v>0.4856833016408334</v>
      </c>
      <c r="F117" s="46">
        <f ca="1">DSUM($B$60:$Y$78,F$60,$C$85:$D117)</f>
        <v>0.5941260287200143</v>
      </c>
      <c r="G117" s="46">
        <f ca="1">DSUM($B$60:$Y$78,G$60,$C$85:$D117)</f>
        <v>0.72433555457479637</v>
      </c>
      <c r="H117" s="46">
        <f ca="1">DSUM($B$60:$Y$78,H$60,$C$85:$D117)</f>
        <v>0.8377162474144606</v>
      </c>
      <c r="I117" s="46">
        <f ca="1">DSUM($B$60:$Y$78,I$60,$C$85:$D117)</f>
        <v>0.95197274018603673</v>
      </c>
      <c r="J117" s="46">
        <f ca="1">DSUM($B$60:$Y$78,J$60,$C$85:$D117)</f>
        <v>1.1088376160115763</v>
      </c>
      <c r="K117" s="46">
        <f ca="1">DSUM($B$60:$Y$78,K$60,$C$85:$D117)</f>
        <v>1.2118955900906483</v>
      </c>
      <c r="L117" s="46">
        <f ca="1">DSUM($B$60:$Y$78,L$60,$C$85:$D117)</f>
        <v>1.2334407498304951</v>
      </c>
      <c r="M117" s="46">
        <f ca="1">DSUM($B$60:$Y$78,M$60,$C$85:$D117)</f>
        <v>1.1580551443962022</v>
      </c>
      <c r="N117" s="46">
        <f ca="1">DSUM($B$60:$Y$78,N$60,$C$85:$D117)</f>
        <v>0.99175184537322225</v>
      </c>
      <c r="O117" s="46">
        <f ca="1">DSUM($B$60:$Y$78,O$60,$C$85:$D117)</f>
        <v>0.76461135531308577</v>
      </c>
      <c r="P117" s="46">
        <f ca="1">DSUM($B$60:$Y$78,P$60,$C$85:$D117)</f>
        <v>0.5227889818241821</v>
      </c>
      <c r="Q117" s="46">
        <f ca="1">DSUM($B$60:$Y$78,Q$60,$C$85:$D117)</f>
        <v>0.31168023629480507</v>
      </c>
      <c r="R117" s="46">
        <f ca="1">DSUM($B$60:$Y$78,R$60,$C$85:$D117)</f>
        <v>0.15899471715003979</v>
      </c>
      <c r="S117" s="46">
        <f ca="1">DSUM($B$60:$Y$78,S$60,$C$85:$D117)</f>
        <v>6.7961133225216158E-2</v>
      </c>
      <c r="T117" s="46">
        <f ca="1">DSUM($B$60:$Y$78,T$60,$C$85:$D117)</f>
        <v>2.3787596894190785E-2</v>
      </c>
      <c r="U117" s="46">
        <f ca="1">DSUM($B$60:$Y$78,U$60,$C$85:$D117)</f>
        <v>6.6484914885111442E-3</v>
      </c>
      <c r="V117" s="46">
        <f ca="1">DSUM($B$60:$Y$78,V$60,$C$85:$D117)</f>
        <v>1.4436964763882504E-3</v>
      </c>
      <c r="W117" s="46">
        <f ca="1">DSUM($B$60:$Y$78,W$60,$C$85:$D117)</f>
        <v>2.3642358079795257E-4</v>
      </c>
      <c r="X117" s="46">
        <f ca="1">DSUM($B$60:$Y$78,X$60,$C$85:$D117)</f>
        <v>2.827368414066938E-5</v>
      </c>
      <c r="Y117" s="46">
        <f ca="1">DSUM($B$60:$Y$78,Y$60,$C$85:$D117)</f>
        <v>10.524598068088659</v>
      </c>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row>
    <row r="118" spans="1:79">
      <c r="C118" s="147"/>
      <c r="D118" s="147"/>
      <c r="E118" s="46"/>
      <c r="F118" s="46"/>
      <c r="G118" s="46"/>
      <c r="H118" s="46"/>
      <c r="I118" s="46"/>
      <c r="J118" s="46"/>
      <c r="K118" s="46"/>
      <c r="L118" s="46"/>
      <c r="M118" s="46"/>
      <c r="N118" s="46"/>
      <c r="O118" s="46"/>
      <c r="P118" s="46"/>
      <c r="Q118" s="46"/>
      <c r="R118" s="46"/>
      <c r="S118" s="46"/>
      <c r="T118" s="46"/>
      <c r="U118" s="46"/>
      <c r="V118" s="46"/>
      <c r="W118" s="46"/>
      <c r="X118" s="46"/>
      <c r="Y118" s="46"/>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row>
    <row r="119" spans="1:79">
      <c r="E119" s="114">
        <f ca="1">E117</f>
        <v>0.4856833016408334</v>
      </c>
      <c r="F119" s="114">
        <f t="shared" ref="F119:Y119" ca="1" si="23">F117</f>
        <v>0.5941260287200143</v>
      </c>
      <c r="G119" s="114">
        <f t="shared" ca="1" si="23"/>
        <v>0.72433555457479637</v>
      </c>
      <c r="H119" s="114">
        <f t="shared" ca="1" si="23"/>
        <v>0.8377162474144606</v>
      </c>
      <c r="I119" s="114">
        <f t="shared" ca="1" si="23"/>
        <v>0.95197274018603673</v>
      </c>
      <c r="J119" s="114">
        <f t="shared" ca="1" si="23"/>
        <v>1.1088376160115763</v>
      </c>
      <c r="K119" s="114">
        <f t="shared" ca="1" si="23"/>
        <v>1.2118955900906483</v>
      </c>
      <c r="L119" s="114">
        <f t="shared" ca="1" si="23"/>
        <v>1.2334407498304951</v>
      </c>
      <c r="M119" s="114">
        <f t="shared" ca="1" si="23"/>
        <v>1.1580551443962022</v>
      </c>
      <c r="N119" s="114">
        <f t="shared" ca="1" si="23"/>
        <v>0.99175184537322225</v>
      </c>
      <c r="O119" s="114">
        <f t="shared" ca="1" si="23"/>
        <v>0.76461135531308577</v>
      </c>
      <c r="P119" s="114">
        <f t="shared" ca="1" si="23"/>
        <v>0.5227889818241821</v>
      </c>
      <c r="Q119" s="114">
        <f t="shared" ca="1" si="23"/>
        <v>0.31168023629480507</v>
      </c>
      <c r="R119" s="114">
        <f t="shared" ca="1" si="23"/>
        <v>0.15899471715003979</v>
      </c>
      <c r="S119" s="114">
        <f t="shared" ca="1" si="23"/>
        <v>6.7961133225216158E-2</v>
      </c>
      <c r="T119" s="114">
        <f t="shared" ca="1" si="23"/>
        <v>2.3787596894190785E-2</v>
      </c>
      <c r="U119" s="114">
        <f t="shared" ca="1" si="23"/>
        <v>6.6484914885111442E-3</v>
      </c>
      <c r="V119" s="114">
        <f t="shared" ca="1" si="23"/>
        <v>1.4436964763882504E-3</v>
      </c>
      <c r="W119" s="114">
        <f t="shared" ca="1" si="23"/>
        <v>2.3642358079795257E-4</v>
      </c>
      <c r="X119" s="114">
        <f t="shared" ca="1" si="23"/>
        <v>2.827368414066938E-5</v>
      </c>
      <c r="Y119" s="114">
        <f t="shared" ca="1" si="23"/>
        <v>10.524598068088659</v>
      </c>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row>
    <row r="120" spans="1:79" ht="15">
      <c r="A120" s="98" t="s">
        <v>303</v>
      </c>
      <c r="B120" s="193"/>
      <c r="C120" s="99"/>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row>
    <row r="121" spans="1:79" ht="15">
      <c r="D121" s="90" t="str">
        <f>C8</f>
        <v>WEPT-Retro</v>
      </c>
      <c r="E121" s="91">
        <f>E84</f>
        <v>2016</v>
      </c>
      <c r="F121" s="91">
        <f t="shared" ref="F121:Y121" si="24">F84</f>
        <v>2017</v>
      </c>
      <c r="G121" s="91">
        <f t="shared" si="24"/>
        <v>2018</v>
      </c>
      <c r="H121" s="91">
        <f t="shared" si="24"/>
        <v>2019</v>
      </c>
      <c r="I121" s="91">
        <f t="shared" si="24"/>
        <v>2020</v>
      </c>
      <c r="J121" s="91">
        <f t="shared" si="24"/>
        <v>2021</v>
      </c>
      <c r="K121" s="91">
        <f t="shared" si="24"/>
        <v>2022</v>
      </c>
      <c r="L121" s="91">
        <f t="shared" si="24"/>
        <v>2023</v>
      </c>
      <c r="M121" s="91">
        <f t="shared" si="24"/>
        <v>2024</v>
      </c>
      <c r="N121" s="91">
        <f t="shared" si="24"/>
        <v>2025</v>
      </c>
      <c r="O121" s="91">
        <f t="shared" si="24"/>
        <v>2026</v>
      </c>
      <c r="P121" s="91">
        <f t="shared" si="24"/>
        <v>2027</v>
      </c>
      <c r="Q121" s="91">
        <f t="shared" si="24"/>
        <v>2028</v>
      </c>
      <c r="R121" s="91">
        <f t="shared" si="24"/>
        <v>2029</v>
      </c>
      <c r="S121" s="91">
        <f t="shared" si="24"/>
        <v>2030</v>
      </c>
      <c r="T121" s="91">
        <f t="shared" si="24"/>
        <v>2031</v>
      </c>
      <c r="U121" s="91">
        <f t="shared" si="24"/>
        <v>2032</v>
      </c>
      <c r="V121" s="91">
        <f t="shared" si="24"/>
        <v>2033</v>
      </c>
      <c r="W121" s="91">
        <f t="shared" si="24"/>
        <v>2034</v>
      </c>
      <c r="X121" s="91">
        <f t="shared" si="24"/>
        <v>2035</v>
      </c>
      <c r="Y121" s="91" t="str">
        <f t="shared" si="24"/>
        <v>Max</v>
      </c>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row>
    <row r="122" spans="1:79" ht="15">
      <c r="E122" s="92" t="str">
        <f>CONCATENATE("aMW_",E$11)</f>
        <v>aMW_2016</v>
      </c>
      <c r="F122" s="92" t="str">
        <f t="shared" ref="F122:Y122" si="25">CONCATENATE("aMW_",F$11)</f>
        <v>aMW_2017</v>
      </c>
      <c r="G122" s="92" t="str">
        <f t="shared" si="25"/>
        <v>aMW_2018</v>
      </c>
      <c r="H122" s="92" t="str">
        <f t="shared" si="25"/>
        <v>aMW_2019</v>
      </c>
      <c r="I122" s="92" t="str">
        <f t="shared" si="25"/>
        <v>aMW_2020</v>
      </c>
      <c r="J122" s="92" t="str">
        <f t="shared" si="25"/>
        <v>aMW_2021</v>
      </c>
      <c r="K122" s="92" t="str">
        <f t="shared" si="25"/>
        <v>aMW_2022</v>
      </c>
      <c r="L122" s="92" t="str">
        <f t="shared" si="25"/>
        <v>aMW_2023</v>
      </c>
      <c r="M122" s="92" t="str">
        <f t="shared" si="25"/>
        <v>aMW_2024</v>
      </c>
      <c r="N122" s="92" t="str">
        <f t="shared" si="25"/>
        <v>aMW_2025</v>
      </c>
      <c r="O122" s="92" t="str">
        <f t="shared" si="25"/>
        <v>aMW_2026</v>
      </c>
      <c r="P122" s="92" t="str">
        <f t="shared" si="25"/>
        <v>aMW_2027</v>
      </c>
      <c r="Q122" s="92" t="str">
        <f t="shared" si="25"/>
        <v>aMW_2028</v>
      </c>
      <c r="R122" s="92" t="str">
        <f t="shared" si="25"/>
        <v>aMW_2029</v>
      </c>
      <c r="S122" s="92" t="str">
        <f t="shared" si="25"/>
        <v>aMW_2030</v>
      </c>
      <c r="T122" s="92" t="str">
        <f t="shared" si="25"/>
        <v>aMW_2031</v>
      </c>
      <c r="U122" s="92" t="str">
        <f t="shared" si="25"/>
        <v>aMW_2032</v>
      </c>
      <c r="V122" s="92" t="str">
        <f t="shared" si="25"/>
        <v>aMW_2033</v>
      </c>
      <c r="W122" s="92" t="str">
        <f t="shared" si="25"/>
        <v>aMW_2034</v>
      </c>
      <c r="X122" s="92" t="str">
        <f t="shared" si="25"/>
        <v>aMW_2035</v>
      </c>
      <c r="Y122" s="92" t="str">
        <f t="shared" si="25"/>
        <v>aMW_</v>
      </c>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row>
    <row r="123" spans="1:79">
      <c r="C123" s="20" t="s">
        <v>50</v>
      </c>
      <c r="E123" s="94">
        <f t="shared" ref="E123:Y123" si="26">E86</f>
        <v>0</v>
      </c>
      <c r="F123" s="94">
        <f t="shared" si="26"/>
        <v>0</v>
      </c>
      <c r="G123" s="94">
        <f t="shared" si="26"/>
        <v>0</v>
      </c>
      <c r="H123" s="94">
        <f t="shared" si="26"/>
        <v>0</v>
      </c>
      <c r="I123" s="94">
        <f t="shared" si="26"/>
        <v>0</v>
      </c>
      <c r="J123" s="94">
        <f t="shared" si="26"/>
        <v>0</v>
      </c>
      <c r="K123" s="94">
        <f t="shared" si="26"/>
        <v>0</v>
      </c>
      <c r="L123" s="94">
        <f t="shared" si="26"/>
        <v>0</v>
      </c>
      <c r="M123" s="94">
        <f t="shared" si="26"/>
        <v>0</v>
      </c>
      <c r="N123" s="94">
        <f t="shared" si="26"/>
        <v>0</v>
      </c>
      <c r="O123" s="94">
        <f t="shared" si="26"/>
        <v>0</v>
      </c>
      <c r="P123" s="94">
        <f t="shared" si="26"/>
        <v>0</v>
      </c>
      <c r="Q123" s="94">
        <f t="shared" si="26"/>
        <v>0</v>
      </c>
      <c r="R123" s="94">
        <f t="shared" si="26"/>
        <v>0</v>
      </c>
      <c r="S123" s="94">
        <f t="shared" si="26"/>
        <v>0</v>
      </c>
      <c r="T123" s="94">
        <f t="shared" si="26"/>
        <v>0</v>
      </c>
      <c r="U123" s="94">
        <f t="shared" si="26"/>
        <v>0</v>
      </c>
      <c r="V123" s="94">
        <f t="shared" si="26"/>
        <v>0</v>
      </c>
      <c r="W123" s="94">
        <f t="shared" si="26"/>
        <v>0</v>
      </c>
      <c r="X123" s="94">
        <f t="shared" si="26"/>
        <v>0</v>
      </c>
      <c r="Y123" s="94">
        <f t="shared" si="26"/>
        <v>0</v>
      </c>
      <c r="Z123" s="148"/>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row>
    <row r="124" spans="1:79">
      <c r="C124" s="20" t="s">
        <v>51</v>
      </c>
      <c r="E124" s="94">
        <f t="shared" ref="E124:Y136" si="27">E87-E86</f>
        <v>0</v>
      </c>
      <c r="F124" s="94">
        <f t="shared" si="27"/>
        <v>0</v>
      </c>
      <c r="G124" s="94">
        <f t="shared" si="27"/>
        <v>0</v>
      </c>
      <c r="H124" s="94">
        <f t="shared" si="27"/>
        <v>0</v>
      </c>
      <c r="I124" s="94">
        <f t="shared" si="27"/>
        <v>0</v>
      </c>
      <c r="J124" s="94">
        <f t="shared" si="27"/>
        <v>0</v>
      </c>
      <c r="K124" s="94">
        <f t="shared" si="27"/>
        <v>0</v>
      </c>
      <c r="L124" s="94">
        <f t="shared" si="27"/>
        <v>0</v>
      </c>
      <c r="M124" s="94">
        <f t="shared" si="27"/>
        <v>0</v>
      </c>
      <c r="N124" s="94">
        <f t="shared" si="27"/>
        <v>0</v>
      </c>
      <c r="O124" s="94">
        <f t="shared" si="27"/>
        <v>0</v>
      </c>
      <c r="P124" s="94">
        <f t="shared" si="27"/>
        <v>0</v>
      </c>
      <c r="Q124" s="94">
        <f t="shared" si="27"/>
        <v>0</v>
      </c>
      <c r="R124" s="94">
        <f t="shared" si="27"/>
        <v>0</v>
      </c>
      <c r="S124" s="94">
        <f t="shared" si="27"/>
        <v>0</v>
      </c>
      <c r="T124" s="94">
        <f t="shared" si="27"/>
        <v>0</v>
      </c>
      <c r="U124" s="94">
        <f t="shared" si="27"/>
        <v>0</v>
      </c>
      <c r="V124" s="94">
        <f t="shared" si="27"/>
        <v>0</v>
      </c>
      <c r="W124" s="94">
        <f t="shared" si="27"/>
        <v>0</v>
      </c>
      <c r="X124" s="94">
        <f t="shared" si="27"/>
        <v>0</v>
      </c>
      <c r="Y124" s="94">
        <f t="shared" si="27"/>
        <v>0</v>
      </c>
      <c r="Z124" s="148"/>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row>
    <row r="125" spans="1:79">
      <c r="C125" s="20" t="s">
        <v>52</v>
      </c>
      <c r="E125" s="94">
        <f t="shared" si="27"/>
        <v>0</v>
      </c>
      <c r="F125" s="94">
        <f t="shared" si="27"/>
        <v>0</v>
      </c>
      <c r="G125" s="94">
        <f t="shared" si="27"/>
        <v>0</v>
      </c>
      <c r="H125" s="94">
        <f t="shared" si="27"/>
        <v>0</v>
      </c>
      <c r="I125" s="94">
        <f t="shared" si="27"/>
        <v>0</v>
      </c>
      <c r="J125" s="94">
        <f t="shared" si="27"/>
        <v>0</v>
      </c>
      <c r="K125" s="94">
        <f t="shared" si="27"/>
        <v>0</v>
      </c>
      <c r="L125" s="94">
        <f t="shared" si="27"/>
        <v>0</v>
      </c>
      <c r="M125" s="94">
        <f t="shared" si="27"/>
        <v>0</v>
      </c>
      <c r="N125" s="94">
        <f t="shared" si="27"/>
        <v>0</v>
      </c>
      <c r="O125" s="94">
        <f t="shared" si="27"/>
        <v>0</v>
      </c>
      <c r="P125" s="94">
        <f t="shared" si="27"/>
        <v>0</v>
      </c>
      <c r="Q125" s="94">
        <f t="shared" si="27"/>
        <v>0</v>
      </c>
      <c r="R125" s="94">
        <f t="shared" si="27"/>
        <v>0</v>
      </c>
      <c r="S125" s="94">
        <f t="shared" si="27"/>
        <v>0</v>
      </c>
      <c r="T125" s="94">
        <f t="shared" si="27"/>
        <v>0</v>
      </c>
      <c r="U125" s="94">
        <f t="shared" si="27"/>
        <v>0</v>
      </c>
      <c r="V125" s="94">
        <f t="shared" si="27"/>
        <v>0</v>
      </c>
      <c r="W125" s="94">
        <f t="shared" si="27"/>
        <v>0</v>
      </c>
      <c r="X125" s="94">
        <f t="shared" si="27"/>
        <v>0</v>
      </c>
      <c r="Y125" s="94">
        <f t="shared" si="27"/>
        <v>0</v>
      </c>
      <c r="Z125" s="148"/>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row>
    <row r="126" spans="1:79">
      <c r="C126" s="20" t="s">
        <v>53</v>
      </c>
      <c r="E126" s="94">
        <f t="shared" si="27"/>
        <v>0</v>
      </c>
      <c r="F126" s="94">
        <f t="shared" si="27"/>
        <v>0</v>
      </c>
      <c r="G126" s="94">
        <f t="shared" si="27"/>
        <v>0</v>
      </c>
      <c r="H126" s="94">
        <f t="shared" si="27"/>
        <v>0</v>
      </c>
      <c r="I126" s="94">
        <f t="shared" si="27"/>
        <v>0</v>
      </c>
      <c r="J126" s="94">
        <f t="shared" si="27"/>
        <v>0</v>
      </c>
      <c r="K126" s="94">
        <f t="shared" si="27"/>
        <v>0</v>
      </c>
      <c r="L126" s="94">
        <f t="shared" si="27"/>
        <v>0</v>
      </c>
      <c r="M126" s="94">
        <f t="shared" si="27"/>
        <v>0</v>
      </c>
      <c r="N126" s="94">
        <f t="shared" si="27"/>
        <v>0</v>
      </c>
      <c r="O126" s="94">
        <f t="shared" si="27"/>
        <v>0</v>
      </c>
      <c r="P126" s="94">
        <f t="shared" si="27"/>
        <v>0</v>
      </c>
      <c r="Q126" s="94">
        <f t="shared" si="27"/>
        <v>0</v>
      </c>
      <c r="R126" s="94">
        <f t="shared" si="27"/>
        <v>0</v>
      </c>
      <c r="S126" s="94">
        <f t="shared" si="27"/>
        <v>0</v>
      </c>
      <c r="T126" s="94">
        <f t="shared" si="27"/>
        <v>0</v>
      </c>
      <c r="U126" s="94">
        <f t="shared" si="27"/>
        <v>0</v>
      </c>
      <c r="V126" s="94">
        <f t="shared" si="27"/>
        <v>0</v>
      </c>
      <c r="W126" s="94">
        <f t="shared" si="27"/>
        <v>0</v>
      </c>
      <c r="X126" s="94">
        <f t="shared" si="27"/>
        <v>0</v>
      </c>
      <c r="Y126" s="94">
        <f t="shared" si="27"/>
        <v>0</v>
      </c>
      <c r="Z126" s="148"/>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row>
    <row r="127" spans="1:79">
      <c r="C127" s="20" t="s">
        <v>54</v>
      </c>
      <c r="E127" s="94">
        <f t="shared" si="27"/>
        <v>0</v>
      </c>
      <c r="F127" s="94">
        <f t="shared" si="27"/>
        <v>0</v>
      </c>
      <c r="G127" s="94">
        <f t="shared" si="27"/>
        <v>0</v>
      </c>
      <c r="H127" s="94">
        <f t="shared" si="27"/>
        <v>0</v>
      </c>
      <c r="I127" s="94">
        <f t="shared" si="27"/>
        <v>0</v>
      </c>
      <c r="J127" s="94">
        <f t="shared" si="27"/>
        <v>0</v>
      </c>
      <c r="K127" s="94">
        <f t="shared" si="27"/>
        <v>0</v>
      </c>
      <c r="L127" s="94">
        <f t="shared" si="27"/>
        <v>0</v>
      </c>
      <c r="M127" s="94">
        <f t="shared" si="27"/>
        <v>0</v>
      </c>
      <c r="N127" s="94">
        <f t="shared" si="27"/>
        <v>0</v>
      </c>
      <c r="O127" s="94">
        <f t="shared" si="27"/>
        <v>0</v>
      </c>
      <c r="P127" s="94">
        <f t="shared" si="27"/>
        <v>0</v>
      </c>
      <c r="Q127" s="94">
        <f t="shared" si="27"/>
        <v>0</v>
      </c>
      <c r="R127" s="94">
        <f t="shared" si="27"/>
        <v>0</v>
      </c>
      <c r="S127" s="94">
        <f t="shared" si="27"/>
        <v>0</v>
      </c>
      <c r="T127" s="94">
        <f t="shared" si="27"/>
        <v>0</v>
      </c>
      <c r="U127" s="94">
        <f t="shared" si="27"/>
        <v>0</v>
      </c>
      <c r="V127" s="94">
        <f t="shared" si="27"/>
        <v>0</v>
      </c>
      <c r="W127" s="94">
        <f t="shared" si="27"/>
        <v>0</v>
      </c>
      <c r="X127" s="94">
        <f t="shared" si="27"/>
        <v>0</v>
      </c>
      <c r="Y127" s="94">
        <f t="shared" si="27"/>
        <v>0</v>
      </c>
      <c r="Z127" s="148"/>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row>
    <row r="128" spans="1:79">
      <c r="C128" s="20" t="s">
        <v>55</v>
      </c>
      <c r="E128" s="94">
        <f t="shared" si="27"/>
        <v>0</v>
      </c>
      <c r="F128" s="94">
        <f t="shared" si="27"/>
        <v>0</v>
      </c>
      <c r="G128" s="94">
        <f t="shared" si="27"/>
        <v>0</v>
      </c>
      <c r="H128" s="94">
        <f t="shared" si="27"/>
        <v>0</v>
      </c>
      <c r="I128" s="94">
        <f t="shared" si="27"/>
        <v>0</v>
      </c>
      <c r="J128" s="94">
        <f t="shared" si="27"/>
        <v>0</v>
      </c>
      <c r="K128" s="94">
        <f t="shared" si="27"/>
        <v>0</v>
      </c>
      <c r="L128" s="94">
        <f t="shared" si="27"/>
        <v>0</v>
      </c>
      <c r="M128" s="94">
        <f t="shared" si="27"/>
        <v>0</v>
      </c>
      <c r="N128" s="94">
        <f t="shared" si="27"/>
        <v>0</v>
      </c>
      <c r="O128" s="94">
        <f t="shared" si="27"/>
        <v>0</v>
      </c>
      <c r="P128" s="94">
        <f t="shared" si="27"/>
        <v>0</v>
      </c>
      <c r="Q128" s="94">
        <f t="shared" si="27"/>
        <v>0</v>
      </c>
      <c r="R128" s="94">
        <f t="shared" si="27"/>
        <v>0</v>
      </c>
      <c r="S128" s="94">
        <f t="shared" si="27"/>
        <v>0</v>
      </c>
      <c r="T128" s="94">
        <f t="shared" si="27"/>
        <v>0</v>
      </c>
      <c r="U128" s="94">
        <f t="shared" si="27"/>
        <v>0</v>
      </c>
      <c r="V128" s="94">
        <f t="shared" si="27"/>
        <v>0</v>
      </c>
      <c r="W128" s="94">
        <f t="shared" si="27"/>
        <v>0</v>
      </c>
      <c r="X128" s="94">
        <f t="shared" si="27"/>
        <v>0</v>
      </c>
      <c r="Y128" s="94">
        <f t="shared" si="27"/>
        <v>0</v>
      </c>
      <c r="Z128" s="14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row>
    <row r="129" spans="3:79">
      <c r="C129" s="20" t="s">
        <v>56</v>
      </c>
      <c r="E129" s="94">
        <f t="shared" si="27"/>
        <v>0</v>
      </c>
      <c r="F129" s="94">
        <f t="shared" si="27"/>
        <v>0</v>
      </c>
      <c r="G129" s="94">
        <f t="shared" si="27"/>
        <v>0</v>
      </c>
      <c r="H129" s="94">
        <f t="shared" si="27"/>
        <v>0</v>
      </c>
      <c r="I129" s="94">
        <f t="shared" si="27"/>
        <v>0</v>
      </c>
      <c r="J129" s="94">
        <f t="shared" si="27"/>
        <v>0</v>
      </c>
      <c r="K129" s="94">
        <f t="shared" si="27"/>
        <v>0</v>
      </c>
      <c r="L129" s="94">
        <f t="shared" si="27"/>
        <v>0</v>
      </c>
      <c r="M129" s="94">
        <f t="shared" si="27"/>
        <v>0</v>
      </c>
      <c r="N129" s="94">
        <f t="shared" si="27"/>
        <v>0</v>
      </c>
      <c r="O129" s="94">
        <f t="shared" si="27"/>
        <v>0</v>
      </c>
      <c r="P129" s="94">
        <f t="shared" si="27"/>
        <v>0</v>
      </c>
      <c r="Q129" s="94">
        <f t="shared" si="27"/>
        <v>0</v>
      </c>
      <c r="R129" s="94">
        <f t="shared" si="27"/>
        <v>0</v>
      </c>
      <c r="S129" s="94">
        <f t="shared" si="27"/>
        <v>0</v>
      </c>
      <c r="T129" s="94">
        <f t="shared" si="27"/>
        <v>0</v>
      </c>
      <c r="U129" s="94">
        <f t="shared" si="27"/>
        <v>0</v>
      </c>
      <c r="V129" s="94">
        <f t="shared" si="27"/>
        <v>0</v>
      </c>
      <c r="W129" s="94">
        <f t="shared" si="27"/>
        <v>0</v>
      </c>
      <c r="X129" s="94">
        <f t="shared" si="27"/>
        <v>0</v>
      </c>
      <c r="Y129" s="94">
        <f t="shared" si="27"/>
        <v>0</v>
      </c>
      <c r="Z129" s="148"/>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row>
    <row r="130" spans="3:79">
      <c r="C130" s="20" t="s">
        <v>57</v>
      </c>
      <c r="E130" s="94">
        <f t="shared" si="27"/>
        <v>0</v>
      </c>
      <c r="F130" s="94">
        <f t="shared" si="27"/>
        <v>0</v>
      </c>
      <c r="G130" s="94">
        <f t="shared" si="27"/>
        <v>0</v>
      </c>
      <c r="H130" s="94">
        <f t="shared" si="27"/>
        <v>0</v>
      </c>
      <c r="I130" s="94">
        <f t="shared" si="27"/>
        <v>0</v>
      </c>
      <c r="J130" s="94">
        <f t="shared" si="27"/>
        <v>0</v>
      </c>
      <c r="K130" s="94">
        <f t="shared" si="27"/>
        <v>0</v>
      </c>
      <c r="L130" s="94">
        <f t="shared" si="27"/>
        <v>0</v>
      </c>
      <c r="M130" s="94">
        <f t="shared" si="27"/>
        <v>0</v>
      </c>
      <c r="N130" s="94">
        <f t="shared" si="27"/>
        <v>0</v>
      </c>
      <c r="O130" s="94">
        <f t="shared" si="27"/>
        <v>0</v>
      </c>
      <c r="P130" s="94">
        <f t="shared" si="27"/>
        <v>0</v>
      </c>
      <c r="Q130" s="94">
        <f t="shared" si="27"/>
        <v>0</v>
      </c>
      <c r="R130" s="94">
        <f t="shared" si="27"/>
        <v>0</v>
      </c>
      <c r="S130" s="94">
        <f t="shared" si="27"/>
        <v>0</v>
      </c>
      <c r="T130" s="94">
        <f t="shared" si="27"/>
        <v>0</v>
      </c>
      <c r="U130" s="94">
        <f t="shared" si="27"/>
        <v>0</v>
      </c>
      <c r="V130" s="94">
        <f t="shared" si="27"/>
        <v>0</v>
      </c>
      <c r="W130" s="94">
        <f t="shared" si="27"/>
        <v>0</v>
      </c>
      <c r="X130" s="94">
        <f t="shared" si="27"/>
        <v>0</v>
      </c>
      <c r="Y130" s="94">
        <f t="shared" si="27"/>
        <v>0</v>
      </c>
      <c r="Z130" s="148"/>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row>
    <row r="131" spans="3:79">
      <c r="C131" s="20" t="s">
        <v>58</v>
      </c>
      <c r="E131" s="94">
        <f t="shared" ca="1" si="27"/>
        <v>0.4856833016408334</v>
      </c>
      <c r="F131" s="94">
        <f t="shared" ca="1" si="27"/>
        <v>0.5941260287200143</v>
      </c>
      <c r="G131" s="94">
        <f t="shared" ca="1" si="27"/>
        <v>0.72433555457479637</v>
      </c>
      <c r="H131" s="94">
        <f t="shared" ca="1" si="27"/>
        <v>0.8377162474144606</v>
      </c>
      <c r="I131" s="94">
        <f t="shared" ca="1" si="27"/>
        <v>0.95197274018603673</v>
      </c>
      <c r="J131" s="94">
        <f t="shared" ca="1" si="27"/>
        <v>1.1088376160115763</v>
      </c>
      <c r="K131" s="94">
        <f t="shared" ca="1" si="27"/>
        <v>1.2118955900906483</v>
      </c>
      <c r="L131" s="94">
        <f t="shared" ca="1" si="27"/>
        <v>1.2334407498304951</v>
      </c>
      <c r="M131" s="94">
        <f t="shared" ca="1" si="27"/>
        <v>1.1580551443962022</v>
      </c>
      <c r="N131" s="94">
        <f t="shared" ca="1" si="27"/>
        <v>0.99175184537322225</v>
      </c>
      <c r="O131" s="94">
        <f t="shared" ca="1" si="27"/>
        <v>0.76461135531308577</v>
      </c>
      <c r="P131" s="94">
        <f t="shared" ca="1" si="27"/>
        <v>0.5227889818241821</v>
      </c>
      <c r="Q131" s="94">
        <f t="shared" ca="1" si="27"/>
        <v>0.31168023629480507</v>
      </c>
      <c r="R131" s="94">
        <f t="shared" ca="1" si="27"/>
        <v>0.15899471715003979</v>
      </c>
      <c r="S131" s="94">
        <f t="shared" ca="1" si="27"/>
        <v>6.7961133225216158E-2</v>
      </c>
      <c r="T131" s="94">
        <f t="shared" ca="1" si="27"/>
        <v>2.3787596894190785E-2</v>
      </c>
      <c r="U131" s="94">
        <f t="shared" ca="1" si="27"/>
        <v>6.6484914885111442E-3</v>
      </c>
      <c r="V131" s="94">
        <f t="shared" ca="1" si="27"/>
        <v>1.4436964763882504E-3</v>
      </c>
      <c r="W131" s="94">
        <f t="shared" ca="1" si="27"/>
        <v>2.3642358079795257E-4</v>
      </c>
      <c r="X131" s="94">
        <f t="shared" ca="1" si="27"/>
        <v>2.827368414066938E-5</v>
      </c>
      <c r="Y131" s="94">
        <f t="shared" ca="1" si="27"/>
        <v>10.524598068088659</v>
      </c>
      <c r="Z131" s="148"/>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row>
    <row r="132" spans="3:79">
      <c r="C132" s="20" t="s">
        <v>59</v>
      </c>
      <c r="E132" s="94">
        <f t="shared" ca="1" si="27"/>
        <v>0</v>
      </c>
      <c r="F132" s="94">
        <f t="shared" ca="1" si="27"/>
        <v>0</v>
      </c>
      <c r="G132" s="94">
        <f t="shared" ca="1" si="27"/>
        <v>0</v>
      </c>
      <c r="H132" s="94">
        <f t="shared" ca="1" si="27"/>
        <v>0</v>
      </c>
      <c r="I132" s="94">
        <f t="shared" ca="1" si="27"/>
        <v>0</v>
      </c>
      <c r="J132" s="94">
        <f t="shared" ca="1" si="27"/>
        <v>0</v>
      </c>
      <c r="K132" s="94">
        <f t="shared" ca="1" si="27"/>
        <v>0</v>
      </c>
      <c r="L132" s="94">
        <f t="shared" ca="1" si="27"/>
        <v>0</v>
      </c>
      <c r="M132" s="94">
        <f t="shared" ca="1" si="27"/>
        <v>0</v>
      </c>
      <c r="N132" s="94">
        <f t="shared" ca="1" si="27"/>
        <v>0</v>
      </c>
      <c r="O132" s="94">
        <f t="shared" ca="1" si="27"/>
        <v>0</v>
      </c>
      <c r="P132" s="94">
        <f t="shared" ca="1" si="27"/>
        <v>0</v>
      </c>
      <c r="Q132" s="94">
        <f t="shared" ca="1" si="27"/>
        <v>0</v>
      </c>
      <c r="R132" s="94">
        <f t="shared" ca="1" si="27"/>
        <v>0</v>
      </c>
      <c r="S132" s="94">
        <f t="shared" ca="1" si="27"/>
        <v>0</v>
      </c>
      <c r="T132" s="94">
        <f t="shared" ca="1" si="27"/>
        <v>0</v>
      </c>
      <c r="U132" s="94">
        <f t="shared" ca="1" si="27"/>
        <v>0</v>
      </c>
      <c r="V132" s="94">
        <f t="shared" ca="1" si="27"/>
        <v>0</v>
      </c>
      <c r="W132" s="94">
        <f t="shared" ca="1" si="27"/>
        <v>0</v>
      </c>
      <c r="X132" s="94">
        <f t="shared" ca="1" si="27"/>
        <v>0</v>
      </c>
      <c r="Y132" s="94">
        <f t="shared" ca="1" si="27"/>
        <v>0</v>
      </c>
      <c r="Z132" s="148"/>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row>
    <row r="133" spans="3:79">
      <c r="C133" s="20" t="s">
        <v>60</v>
      </c>
      <c r="E133" s="94">
        <f t="shared" ca="1" si="27"/>
        <v>0</v>
      </c>
      <c r="F133" s="94">
        <f t="shared" ca="1" si="27"/>
        <v>0</v>
      </c>
      <c r="G133" s="94">
        <f t="shared" ca="1" si="27"/>
        <v>0</v>
      </c>
      <c r="H133" s="94">
        <f t="shared" ca="1" si="27"/>
        <v>0</v>
      </c>
      <c r="I133" s="94">
        <f t="shared" ca="1" si="27"/>
        <v>0</v>
      </c>
      <c r="J133" s="94">
        <f t="shared" ca="1" si="27"/>
        <v>0</v>
      </c>
      <c r="K133" s="94">
        <f t="shared" ca="1" si="27"/>
        <v>0</v>
      </c>
      <c r="L133" s="94">
        <f t="shared" ca="1" si="27"/>
        <v>0</v>
      </c>
      <c r="M133" s="94">
        <f t="shared" ca="1" si="27"/>
        <v>0</v>
      </c>
      <c r="N133" s="94">
        <f t="shared" ca="1" si="27"/>
        <v>0</v>
      </c>
      <c r="O133" s="94">
        <f t="shared" ca="1" si="27"/>
        <v>0</v>
      </c>
      <c r="P133" s="94">
        <f t="shared" ca="1" si="27"/>
        <v>0</v>
      </c>
      <c r="Q133" s="94">
        <f t="shared" ca="1" si="27"/>
        <v>0</v>
      </c>
      <c r="R133" s="94">
        <f t="shared" ca="1" si="27"/>
        <v>0</v>
      </c>
      <c r="S133" s="94">
        <f t="shared" ca="1" si="27"/>
        <v>0</v>
      </c>
      <c r="T133" s="94">
        <f t="shared" ca="1" si="27"/>
        <v>0</v>
      </c>
      <c r="U133" s="94">
        <f t="shared" ca="1" si="27"/>
        <v>0</v>
      </c>
      <c r="V133" s="94">
        <f t="shared" ca="1" si="27"/>
        <v>0</v>
      </c>
      <c r="W133" s="94">
        <f t="shared" ca="1" si="27"/>
        <v>0</v>
      </c>
      <c r="X133" s="94">
        <f t="shared" ca="1" si="27"/>
        <v>0</v>
      </c>
      <c r="Y133" s="94">
        <f t="shared" ca="1" si="27"/>
        <v>0</v>
      </c>
      <c r="Z133" s="148"/>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row>
    <row r="134" spans="3:79">
      <c r="C134" s="20" t="s">
        <v>61</v>
      </c>
      <c r="E134" s="94">
        <f t="shared" ca="1" si="27"/>
        <v>0</v>
      </c>
      <c r="F134" s="94">
        <f t="shared" ca="1" si="27"/>
        <v>0</v>
      </c>
      <c r="G134" s="94">
        <f t="shared" ca="1" si="27"/>
        <v>0</v>
      </c>
      <c r="H134" s="94">
        <f t="shared" ca="1" si="27"/>
        <v>0</v>
      </c>
      <c r="I134" s="94">
        <f t="shared" ca="1" si="27"/>
        <v>0</v>
      </c>
      <c r="J134" s="94">
        <f t="shared" ca="1" si="27"/>
        <v>0</v>
      </c>
      <c r="K134" s="94">
        <f t="shared" ca="1" si="27"/>
        <v>0</v>
      </c>
      <c r="L134" s="94">
        <f t="shared" ca="1" si="27"/>
        <v>0</v>
      </c>
      <c r="M134" s="94">
        <f t="shared" ca="1" si="27"/>
        <v>0</v>
      </c>
      <c r="N134" s="94">
        <f t="shared" ca="1" si="27"/>
        <v>0</v>
      </c>
      <c r="O134" s="94">
        <f t="shared" ca="1" si="27"/>
        <v>0</v>
      </c>
      <c r="P134" s="94">
        <f t="shared" ca="1" si="27"/>
        <v>0</v>
      </c>
      <c r="Q134" s="94">
        <f t="shared" ca="1" si="27"/>
        <v>0</v>
      </c>
      <c r="R134" s="94">
        <f t="shared" ca="1" si="27"/>
        <v>0</v>
      </c>
      <c r="S134" s="94">
        <f t="shared" ca="1" si="27"/>
        <v>0</v>
      </c>
      <c r="T134" s="94">
        <f t="shared" ca="1" si="27"/>
        <v>0</v>
      </c>
      <c r="U134" s="94">
        <f t="shared" ca="1" si="27"/>
        <v>0</v>
      </c>
      <c r="V134" s="94">
        <f t="shared" ca="1" si="27"/>
        <v>0</v>
      </c>
      <c r="W134" s="94">
        <f t="shared" ca="1" si="27"/>
        <v>0</v>
      </c>
      <c r="X134" s="94">
        <f t="shared" ca="1" si="27"/>
        <v>0</v>
      </c>
      <c r="Y134" s="94">
        <f t="shared" ca="1" si="27"/>
        <v>0</v>
      </c>
      <c r="Z134" s="148"/>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row>
    <row r="135" spans="3:79">
      <c r="C135" s="20" t="s">
        <v>62</v>
      </c>
      <c r="E135" s="94">
        <f t="shared" ca="1" si="27"/>
        <v>0</v>
      </c>
      <c r="F135" s="94">
        <f t="shared" ca="1" si="27"/>
        <v>0</v>
      </c>
      <c r="G135" s="94">
        <f t="shared" ca="1" si="27"/>
        <v>0</v>
      </c>
      <c r="H135" s="94">
        <f t="shared" ca="1" si="27"/>
        <v>0</v>
      </c>
      <c r="I135" s="94">
        <f t="shared" ca="1" si="27"/>
        <v>0</v>
      </c>
      <c r="J135" s="94">
        <f t="shared" ca="1" si="27"/>
        <v>0</v>
      </c>
      <c r="K135" s="94">
        <f t="shared" ca="1" si="27"/>
        <v>0</v>
      </c>
      <c r="L135" s="94">
        <f t="shared" ca="1" si="27"/>
        <v>0</v>
      </c>
      <c r="M135" s="94">
        <f t="shared" ca="1" si="27"/>
        <v>0</v>
      </c>
      <c r="N135" s="94">
        <f t="shared" ca="1" si="27"/>
        <v>0</v>
      </c>
      <c r="O135" s="94">
        <f t="shared" ca="1" si="27"/>
        <v>0</v>
      </c>
      <c r="P135" s="94">
        <f t="shared" ca="1" si="27"/>
        <v>0</v>
      </c>
      <c r="Q135" s="94">
        <f t="shared" ca="1" si="27"/>
        <v>0</v>
      </c>
      <c r="R135" s="94">
        <f t="shared" ca="1" si="27"/>
        <v>0</v>
      </c>
      <c r="S135" s="94">
        <f t="shared" ca="1" si="27"/>
        <v>0</v>
      </c>
      <c r="T135" s="94">
        <f t="shared" ca="1" si="27"/>
        <v>0</v>
      </c>
      <c r="U135" s="94">
        <f t="shared" ca="1" si="27"/>
        <v>0</v>
      </c>
      <c r="V135" s="94">
        <f t="shared" ca="1" si="27"/>
        <v>0</v>
      </c>
      <c r="W135" s="94">
        <f t="shared" ca="1" si="27"/>
        <v>0</v>
      </c>
      <c r="X135" s="94">
        <f t="shared" ca="1" si="27"/>
        <v>0</v>
      </c>
      <c r="Y135" s="94">
        <f t="shared" ca="1" si="27"/>
        <v>0</v>
      </c>
      <c r="Z135" s="148"/>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row>
    <row r="136" spans="3:79">
      <c r="C136" s="20" t="s">
        <v>63</v>
      </c>
      <c r="E136" s="94">
        <f t="shared" ca="1" si="27"/>
        <v>0</v>
      </c>
      <c r="F136" s="94">
        <f t="shared" ca="1" si="27"/>
        <v>0</v>
      </c>
      <c r="G136" s="94">
        <f t="shared" ca="1" si="27"/>
        <v>0</v>
      </c>
      <c r="H136" s="94">
        <f t="shared" ref="H136:Y136" ca="1" si="28">H99-H98</f>
        <v>0</v>
      </c>
      <c r="I136" s="94">
        <f t="shared" ca="1" si="28"/>
        <v>0</v>
      </c>
      <c r="J136" s="94">
        <f t="shared" ca="1" si="28"/>
        <v>0</v>
      </c>
      <c r="K136" s="94">
        <f t="shared" ca="1" si="28"/>
        <v>0</v>
      </c>
      <c r="L136" s="94">
        <f t="shared" ca="1" si="28"/>
        <v>0</v>
      </c>
      <c r="M136" s="94">
        <f t="shared" ca="1" si="28"/>
        <v>0</v>
      </c>
      <c r="N136" s="94">
        <f t="shared" ca="1" si="28"/>
        <v>0</v>
      </c>
      <c r="O136" s="94">
        <f t="shared" ca="1" si="28"/>
        <v>0</v>
      </c>
      <c r="P136" s="94">
        <f t="shared" ca="1" si="28"/>
        <v>0</v>
      </c>
      <c r="Q136" s="94">
        <f t="shared" ca="1" si="28"/>
        <v>0</v>
      </c>
      <c r="R136" s="94">
        <f t="shared" ca="1" si="28"/>
        <v>0</v>
      </c>
      <c r="S136" s="94">
        <f t="shared" ca="1" si="28"/>
        <v>0</v>
      </c>
      <c r="T136" s="94">
        <f t="shared" ca="1" si="28"/>
        <v>0</v>
      </c>
      <c r="U136" s="94">
        <f t="shared" ca="1" si="28"/>
        <v>0</v>
      </c>
      <c r="V136" s="94">
        <f t="shared" ca="1" si="28"/>
        <v>0</v>
      </c>
      <c r="W136" s="94">
        <f t="shared" ca="1" si="28"/>
        <v>0</v>
      </c>
      <c r="X136" s="94">
        <f t="shared" ca="1" si="28"/>
        <v>0</v>
      </c>
      <c r="Y136" s="94">
        <f t="shared" ca="1" si="28"/>
        <v>0</v>
      </c>
      <c r="Z136" s="148"/>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row>
    <row r="137" spans="3:79">
      <c r="C137" s="20" t="s">
        <v>64</v>
      </c>
      <c r="E137" s="94">
        <f t="shared" ref="E137:Y149" ca="1" si="29">E100-E99</f>
        <v>0</v>
      </c>
      <c r="F137" s="94">
        <f t="shared" ca="1" si="29"/>
        <v>0</v>
      </c>
      <c r="G137" s="94">
        <f t="shared" ca="1" si="29"/>
        <v>0</v>
      </c>
      <c r="H137" s="94">
        <f t="shared" ca="1" si="29"/>
        <v>0</v>
      </c>
      <c r="I137" s="94">
        <f t="shared" ca="1" si="29"/>
        <v>0</v>
      </c>
      <c r="J137" s="94">
        <f t="shared" ca="1" si="29"/>
        <v>0</v>
      </c>
      <c r="K137" s="94">
        <f t="shared" ca="1" si="29"/>
        <v>0</v>
      </c>
      <c r="L137" s="94">
        <f t="shared" ca="1" si="29"/>
        <v>0</v>
      </c>
      <c r="M137" s="94">
        <f t="shared" ca="1" si="29"/>
        <v>0</v>
      </c>
      <c r="N137" s="94">
        <f t="shared" ca="1" si="29"/>
        <v>0</v>
      </c>
      <c r="O137" s="94">
        <f t="shared" ca="1" si="29"/>
        <v>0</v>
      </c>
      <c r="P137" s="94">
        <f t="shared" ca="1" si="29"/>
        <v>0</v>
      </c>
      <c r="Q137" s="94">
        <f t="shared" ca="1" si="29"/>
        <v>0</v>
      </c>
      <c r="R137" s="94">
        <f t="shared" ca="1" si="29"/>
        <v>0</v>
      </c>
      <c r="S137" s="94">
        <f t="shared" ca="1" si="29"/>
        <v>0</v>
      </c>
      <c r="T137" s="94">
        <f t="shared" ca="1" si="29"/>
        <v>0</v>
      </c>
      <c r="U137" s="94">
        <f t="shared" ca="1" si="29"/>
        <v>0</v>
      </c>
      <c r="V137" s="94">
        <f t="shared" ca="1" si="29"/>
        <v>0</v>
      </c>
      <c r="W137" s="94">
        <f t="shared" ca="1" si="29"/>
        <v>0</v>
      </c>
      <c r="X137" s="94">
        <f t="shared" ca="1" si="29"/>
        <v>0</v>
      </c>
      <c r="Y137" s="94">
        <f t="shared" ca="1" si="29"/>
        <v>0</v>
      </c>
      <c r="Z137" s="148"/>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row>
    <row r="138" spans="3:79">
      <c r="C138" s="20" t="s">
        <v>65</v>
      </c>
      <c r="E138" s="94">
        <f t="shared" ca="1" si="29"/>
        <v>0</v>
      </c>
      <c r="F138" s="94">
        <f t="shared" ca="1" si="29"/>
        <v>0</v>
      </c>
      <c r="G138" s="94">
        <f t="shared" ca="1" si="29"/>
        <v>0</v>
      </c>
      <c r="H138" s="94">
        <f t="shared" ca="1" si="29"/>
        <v>0</v>
      </c>
      <c r="I138" s="94">
        <f t="shared" ca="1" si="29"/>
        <v>0</v>
      </c>
      <c r="J138" s="94">
        <f t="shared" ca="1" si="29"/>
        <v>0</v>
      </c>
      <c r="K138" s="94">
        <f t="shared" ca="1" si="29"/>
        <v>0</v>
      </c>
      <c r="L138" s="94">
        <f t="shared" ca="1" si="29"/>
        <v>0</v>
      </c>
      <c r="M138" s="94">
        <f t="shared" ca="1" si="29"/>
        <v>0</v>
      </c>
      <c r="N138" s="94">
        <f t="shared" ca="1" si="29"/>
        <v>0</v>
      </c>
      <c r="O138" s="94">
        <f t="shared" ca="1" si="29"/>
        <v>0</v>
      </c>
      <c r="P138" s="94">
        <f t="shared" ca="1" si="29"/>
        <v>0</v>
      </c>
      <c r="Q138" s="94">
        <f t="shared" ca="1" si="29"/>
        <v>0</v>
      </c>
      <c r="R138" s="94">
        <f t="shared" ca="1" si="29"/>
        <v>0</v>
      </c>
      <c r="S138" s="94">
        <f t="shared" ca="1" si="29"/>
        <v>0</v>
      </c>
      <c r="T138" s="94">
        <f t="shared" ca="1" si="29"/>
        <v>0</v>
      </c>
      <c r="U138" s="94">
        <f t="shared" ca="1" si="29"/>
        <v>0</v>
      </c>
      <c r="V138" s="94">
        <f t="shared" ca="1" si="29"/>
        <v>0</v>
      </c>
      <c r="W138" s="94">
        <f t="shared" ca="1" si="29"/>
        <v>0</v>
      </c>
      <c r="X138" s="94">
        <f t="shared" ca="1" si="29"/>
        <v>0</v>
      </c>
      <c r="Y138" s="94">
        <f t="shared" ca="1" si="29"/>
        <v>0</v>
      </c>
      <c r="Z138" s="14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row>
    <row r="139" spans="3:79">
      <c r="C139" s="20" t="s">
        <v>66</v>
      </c>
      <c r="E139" s="94">
        <f t="shared" ca="1" si="29"/>
        <v>0</v>
      </c>
      <c r="F139" s="94">
        <f t="shared" ca="1" si="29"/>
        <v>0</v>
      </c>
      <c r="G139" s="94">
        <f t="shared" ca="1" si="29"/>
        <v>0</v>
      </c>
      <c r="H139" s="94">
        <f t="shared" ca="1" si="29"/>
        <v>0</v>
      </c>
      <c r="I139" s="94">
        <f t="shared" ca="1" si="29"/>
        <v>0</v>
      </c>
      <c r="J139" s="94">
        <f t="shared" ca="1" si="29"/>
        <v>0</v>
      </c>
      <c r="K139" s="94">
        <f t="shared" ca="1" si="29"/>
        <v>0</v>
      </c>
      <c r="L139" s="94">
        <f t="shared" ca="1" si="29"/>
        <v>0</v>
      </c>
      <c r="M139" s="94">
        <f t="shared" ca="1" si="29"/>
        <v>0</v>
      </c>
      <c r="N139" s="94">
        <f t="shared" ca="1" si="29"/>
        <v>0</v>
      </c>
      <c r="O139" s="94">
        <f t="shared" ca="1" si="29"/>
        <v>0</v>
      </c>
      <c r="P139" s="94">
        <f t="shared" ca="1" si="29"/>
        <v>0</v>
      </c>
      <c r="Q139" s="94">
        <f t="shared" ca="1" si="29"/>
        <v>0</v>
      </c>
      <c r="R139" s="94">
        <f t="shared" ca="1" si="29"/>
        <v>0</v>
      </c>
      <c r="S139" s="94">
        <f t="shared" ca="1" si="29"/>
        <v>0</v>
      </c>
      <c r="T139" s="94">
        <f t="shared" ca="1" si="29"/>
        <v>0</v>
      </c>
      <c r="U139" s="94">
        <f t="shared" ca="1" si="29"/>
        <v>0</v>
      </c>
      <c r="V139" s="94">
        <f t="shared" ca="1" si="29"/>
        <v>0</v>
      </c>
      <c r="W139" s="94">
        <f t="shared" ca="1" si="29"/>
        <v>0</v>
      </c>
      <c r="X139" s="94">
        <f t="shared" ca="1" si="29"/>
        <v>0</v>
      </c>
      <c r="Y139" s="94">
        <f t="shared" ca="1" si="29"/>
        <v>0</v>
      </c>
      <c r="Z139" s="148"/>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row>
    <row r="140" spans="3:79">
      <c r="C140" s="20" t="s">
        <v>67</v>
      </c>
      <c r="E140" s="94">
        <f t="shared" ca="1" si="29"/>
        <v>0</v>
      </c>
      <c r="F140" s="94">
        <f t="shared" ca="1" si="29"/>
        <v>0</v>
      </c>
      <c r="G140" s="94">
        <f t="shared" ca="1" si="29"/>
        <v>0</v>
      </c>
      <c r="H140" s="94">
        <f t="shared" ca="1" si="29"/>
        <v>0</v>
      </c>
      <c r="I140" s="94">
        <f t="shared" ca="1" si="29"/>
        <v>0</v>
      </c>
      <c r="J140" s="94">
        <f t="shared" ca="1" si="29"/>
        <v>0</v>
      </c>
      <c r="K140" s="94">
        <f t="shared" ca="1" si="29"/>
        <v>0</v>
      </c>
      <c r="L140" s="94">
        <f t="shared" ca="1" si="29"/>
        <v>0</v>
      </c>
      <c r="M140" s="94">
        <f t="shared" ca="1" si="29"/>
        <v>0</v>
      </c>
      <c r="N140" s="94">
        <f t="shared" ca="1" si="29"/>
        <v>0</v>
      </c>
      <c r="O140" s="94">
        <f t="shared" ca="1" si="29"/>
        <v>0</v>
      </c>
      <c r="P140" s="94">
        <f t="shared" ca="1" si="29"/>
        <v>0</v>
      </c>
      <c r="Q140" s="94">
        <f t="shared" ca="1" si="29"/>
        <v>0</v>
      </c>
      <c r="R140" s="94">
        <f t="shared" ca="1" si="29"/>
        <v>0</v>
      </c>
      <c r="S140" s="94">
        <f t="shared" ca="1" si="29"/>
        <v>0</v>
      </c>
      <c r="T140" s="94">
        <f t="shared" ca="1" si="29"/>
        <v>0</v>
      </c>
      <c r="U140" s="94">
        <f t="shared" ca="1" si="29"/>
        <v>0</v>
      </c>
      <c r="V140" s="94">
        <f t="shared" ca="1" si="29"/>
        <v>0</v>
      </c>
      <c r="W140" s="94">
        <f t="shared" ca="1" si="29"/>
        <v>0</v>
      </c>
      <c r="X140" s="94">
        <f t="shared" ca="1" si="29"/>
        <v>0</v>
      </c>
      <c r="Y140" s="94">
        <f t="shared" ca="1" si="29"/>
        <v>0</v>
      </c>
      <c r="Z140" s="148"/>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row>
    <row r="141" spans="3:79">
      <c r="C141" s="20" t="s">
        <v>68</v>
      </c>
      <c r="E141" s="94">
        <f t="shared" ca="1" si="29"/>
        <v>0</v>
      </c>
      <c r="F141" s="94">
        <f t="shared" ca="1" si="29"/>
        <v>0</v>
      </c>
      <c r="G141" s="94">
        <f t="shared" ca="1" si="29"/>
        <v>0</v>
      </c>
      <c r="H141" s="94">
        <f t="shared" ca="1" si="29"/>
        <v>0</v>
      </c>
      <c r="I141" s="94">
        <f t="shared" ca="1" si="29"/>
        <v>0</v>
      </c>
      <c r="J141" s="94">
        <f t="shared" ca="1" si="29"/>
        <v>0</v>
      </c>
      <c r="K141" s="94">
        <f t="shared" ca="1" si="29"/>
        <v>0</v>
      </c>
      <c r="L141" s="94">
        <f t="shared" ca="1" si="29"/>
        <v>0</v>
      </c>
      <c r="M141" s="94">
        <f t="shared" ca="1" si="29"/>
        <v>0</v>
      </c>
      <c r="N141" s="94">
        <f t="shared" ca="1" si="29"/>
        <v>0</v>
      </c>
      <c r="O141" s="94">
        <f t="shared" ca="1" si="29"/>
        <v>0</v>
      </c>
      <c r="P141" s="94">
        <f t="shared" ca="1" si="29"/>
        <v>0</v>
      </c>
      <c r="Q141" s="94">
        <f t="shared" ca="1" si="29"/>
        <v>0</v>
      </c>
      <c r="R141" s="94">
        <f t="shared" ca="1" si="29"/>
        <v>0</v>
      </c>
      <c r="S141" s="94">
        <f t="shared" ca="1" si="29"/>
        <v>0</v>
      </c>
      <c r="T141" s="94">
        <f t="shared" ca="1" si="29"/>
        <v>0</v>
      </c>
      <c r="U141" s="94">
        <f t="shared" ca="1" si="29"/>
        <v>0</v>
      </c>
      <c r="V141" s="94">
        <f t="shared" ca="1" si="29"/>
        <v>0</v>
      </c>
      <c r="W141" s="94">
        <f t="shared" ca="1" si="29"/>
        <v>0</v>
      </c>
      <c r="X141" s="94">
        <f t="shared" ca="1" si="29"/>
        <v>0</v>
      </c>
      <c r="Y141" s="94">
        <f t="shared" ca="1" si="29"/>
        <v>0</v>
      </c>
      <c r="Z141" s="148"/>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row>
    <row r="142" spans="3:79">
      <c r="C142" s="20" t="s">
        <v>69</v>
      </c>
      <c r="E142" s="94">
        <f t="shared" ca="1" si="29"/>
        <v>0</v>
      </c>
      <c r="F142" s="94">
        <f t="shared" ca="1" si="29"/>
        <v>0</v>
      </c>
      <c r="G142" s="94">
        <f t="shared" ca="1" si="29"/>
        <v>0</v>
      </c>
      <c r="H142" s="94">
        <f t="shared" ca="1" si="29"/>
        <v>0</v>
      </c>
      <c r="I142" s="94">
        <f t="shared" ca="1" si="29"/>
        <v>0</v>
      </c>
      <c r="J142" s="94">
        <f t="shared" ca="1" si="29"/>
        <v>0</v>
      </c>
      <c r="K142" s="94">
        <f t="shared" ca="1" si="29"/>
        <v>0</v>
      </c>
      <c r="L142" s="94">
        <f t="shared" ca="1" si="29"/>
        <v>0</v>
      </c>
      <c r="M142" s="94">
        <f t="shared" ca="1" si="29"/>
        <v>0</v>
      </c>
      <c r="N142" s="94">
        <f t="shared" ca="1" si="29"/>
        <v>0</v>
      </c>
      <c r="O142" s="94">
        <f t="shared" ca="1" si="29"/>
        <v>0</v>
      </c>
      <c r="P142" s="94">
        <f t="shared" ca="1" si="29"/>
        <v>0</v>
      </c>
      <c r="Q142" s="94">
        <f t="shared" ca="1" si="29"/>
        <v>0</v>
      </c>
      <c r="R142" s="94">
        <f t="shared" ca="1" si="29"/>
        <v>0</v>
      </c>
      <c r="S142" s="94">
        <f t="shared" ca="1" si="29"/>
        <v>0</v>
      </c>
      <c r="T142" s="94">
        <f t="shared" ca="1" si="29"/>
        <v>0</v>
      </c>
      <c r="U142" s="94">
        <f t="shared" ca="1" si="29"/>
        <v>0</v>
      </c>
      <c r="V142" s="94">
        <f t="shared" ca="1" si="29"/>
        <v>0</v>
      </c>
      <c r="W142" s="94">
        <f t="shared" ca="1" si="29"/>
        <v>0</v>
      </c>
      <c r="X142" s="94">
        <f t="shared" ca="1" si="29"/>
        <v>0</v>
      </c>
      <c r="Y142" s="94">
        <f t="shared" ca="1" si="29"/>
        <v>0</v>
      </c>
      <c r="Z142" s="148"/>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row>
    <row r="143" spans="3:79">
      <c r="C143" s="20" t="s">
        <v>70</v>
      </c>
      <c r="E143" s="94">
        <f t="shared" ca="1" si="29"/>
        <v>0</v>
      </c>
      <c r="F143" s="94">
        <f t="shared" ca="1" si="29"/>
        <v>0</v>
      </c>
      <c r="G143" s="94">
        <f t="shared" ca="1" si="29"/>
        <v>0</v>
      </c>
      <c r="H143" s="94">
        <f t="shared" ca="1" si="29"/>
        <v>0</v>
      </c>
      <c r="I143" s="94">
        <f t="shared" ca="1" si="29"/>
        <v>0</v>
      </c>
      <c r="J143" s="94">
        <f t="shared" ca="1" si="29"/>
        <v>0</v>
      </c>
      <c r="K143" s="94">
        <f t="shared" ca="1" si="29"/>
        <v>0</v>
      </c>
      <c r="L143" s="94">
        <f t="shared" ca="1" si="29"/>
        <v>0</v>
      </c>
      <c r="M143" s="94">
        <f t="shared" ca="1" si="29"/>
        <v>0</v>
      </c>
      <c r="N143" s="94">
        <f t="shared" ca="1" si="29"/>
        <v>0</v>
      </c>
      <c r="O143" s="94">
        <f t="shared" ca="1" si="29"/>
        <v>0</v>
      </c>
      <c r="P143" s="94">
        <f t="shared" ca="1" si="29"/>
        <v>0</v>
      </c>
      <c r="Q143" s="94">
        <f t="shared" ca="1" si="29"/>
        <v>0</v>
      </c>
      <c r="R143" s="94">
        <f t="shared" ca="1" si="29"/>
        <v>0</v>
      </c>
      <c r="S143" s="94">
        <f t="shared" ca="1" si="29"/>
        <v>0</v>
      </c>
      <c r="T143" s="94">
        <f t="shared" ca="1" si="29"/>
        <v>0</v>
      </c>
      <c r="U143" s="94">
        <f t="shared" ca="1" si="29"/>
        <v>0</v>
      </c>
      <c r="V143" s="94">
        <f t="shared" ca="1" si="29"/>
        <v>0</v>
      </c>
      <c r="W143" s="94">
        <f t="shared" ca="1" si="29"/>
        <v>0</v>
      </c>
      <c r="X143" s="94">
        <f t="shared" ca="1" si="29"/>
        <v>0</v>
      </c>
      <c r="Y143" s="94">
        <f t="shared" ca="1" si="29"/>
        <v>0</v>
      </c>
      <c r="Z143" s="148"/>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row>
    <row r="144" spans="3:79">
      <c r="C144" s="20" t="s">
        <v>330</v>
      </c>
      <c r="E144" s="94">
        <f t="shared" ca="1" si="29"/>
        <v>0</v>
      </c>
      <c r="F144" s="94">
        <f t="shared" ca="1" si="29"/>
        <v>0</v>
      </c>
      <c r="G144" s="94">
        <f t="shared" ca="1" si="29"/>
        <v>0</v>
      </c>
      <c r="H144" s="94">
        <f t="shared" ca="1" si="29"/>
        <v>0</v>
      </c>
      <c r="I144" s="94">
        <f t="shared" ca="1" si="29"/>
        <v>0</v>
      </c>
      <c r="J144" s="94">
        <f t="shared" ca="1" si="29"/>
        <v>0</v>
      </c>
      <c r="K144" s="94">
        <f t="shared" ca="1" si="29"/>
        <v>0</v>
      </c>
      <c r="L144" s="94">
        <f t="shared" ca="1" si="29"/>
        <v>0</v>
      </c>
      <c r="M144" s="94">
        <f t="shared" ca="1" si="29"/>
        <v>0</v>
      </c>
      <c r="N144" s="94">
        <f t="shared" ca="1" si="29"/>
        <v>0</v>
      </c>
      <c r="O144" s="94">
        <f t="shared" ca="1" si="29"/>
        <v>0</v>
      </c>
      <c r="P144" s="94">
        <f t="shared" ca="1" si="29"/>
        <v>0</v>
      </c>
      <c r="Q144" s="94">
        <f t="shared" ca="1" si="29"/>
        <v>0</v>
      </c>
      <c r="R144" s="94">
        <f t="shared" ca="1" si="29"/>
        <v>0</v>
      </c>
      <c r="S144" s="94">
        <f t="shared" ca="1" si="29"/>
        <v>0</v>
      </c>
      <c r="T144" s="94">
        <f t="shared" ca="1" si="29"/>
        <v>0</v>
      </c>
      <c r="U144" s="94">
        <f t="shared" ca="1" si="29"/>
        <v>0</v>
      </c>
      <c r="V144" s="94">
        <f t="shared" ca="1" si="29"/>
        <v>0</v>
      </c>
      <c r="W144" s="94">
        <f t="shared" ca="1" si="29"/>
        <v>0</v>
      </c>
      <c r="X144" s="94">
        <f t="shared" ca="1" si="29"/>
        <v>0</v>
      </c>
      <c r="Y144" s="94">
        <f t="shared" ca="1" si="29"/>
        <v>0</v>
      </c>
      <c r="Z144" s="148"/>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row>
    <row r="145" spans="3:79">
      <c r="C145" s="20" t="s">
        <v>332</v>
      </c>
      <c r="E145" s="94">
        <f t="shared" ca="1" si="29"/>
        <v>0</v>
      </c>
      <c r="F145" s="94">
        <f t="shared" ca="1" si="29"/>
        <v>0</v>
      </c>
      <c r="G145" s="94">
        <f t="shared" ca="1" si="29"/>
        <v>0</v>
      </c>
      <c r="H145" s="94">
        <f t="shared" ca="1" si="29"/>
        <v>0</v>
      </c>
      <c r="I145" s="94">
        <f t="shared" ca="1" si="29"/>
        <v>0</v>
      </c>
      <c r="J145" s="94">
        <f t="shared" ca="1" si="29"/>
        <v>0</v>
      </c>
      <c r="K145" s="94">
        <f t="shared" ca="1" si="29"/>
        <v>0</v>
      </c>
      <c r="L145" s="94">
        <f t="shared" ca="1" si="29"/>
        <v>0</v>
      </c>
      <c r="M145" s="94">
        <f t="shared" ca="1" si="29"/>
        <v>0</v>
      </c>
      <c r="N145" s="94">
        <f t="shared" ca="1" si="29"/>
        <v>0</v>
      </c>
      <c r="O145" s="94">
        <f t="shared" ca="1" si="29"/>
        <v>0</v>
      </c>
      <c r="P145" s="94">
        <f t="shared" ca="1" si="29"/>
        <v>0</v>
      </c>
      <c r="Q145" s="94">
        <f t="shared" ca="1" si="29"/>
        <v>0</v>
      </c>
      <c r="R145" s="94">
        <f t="shared" ca="1" si="29"/>
        <v>0</v>
      </c>
      <c r="S145" s="94">
        <f t="shared" ca="1" si="29"/>
        <v>0</v>
      </c>
      <c r="T145" s="94">
        <f t="shared" ca="1" si="29"/>
        <v>0</v>
      </c>
      <c r="U145" s="94">
        <f t="shared" ca="1" si="29"/>
        <v>0</v>
      </c>
      <c r="V145" s="94">
        <f t="shared" ca="1" si="29"/>
        <v>0</v>
      </c>
      <c r="W145" s="94">
        <f t="shared" ca="1" si="29"/>
        <v>0</v>
      </c>
      <c r="X145" s="94">
        <f t="shared" ca="1" si="29"/>
        <v>0</v>
      </c>
      <c r="Y145" s="94">
        <f t="shared" ca="1" si="29"/>
        <v>0</v>
      </c>
      <c r="Z145" s="148"/>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row>
    <row r="146" spans="3:79">
      <c r="C146" s="20" t="s">
        <v>335</v>
      </c>
      <c r="E146" s="94">
        <f t="shared" ca="1" si="29"/>
        <v>0</v>
      </c>
      <c r="F146" s="94">
        <f t="shared" ca="1" si="29"/>
        <v>0</v>
      </c>
      <c r="G146" s="94">
        <f t="shared" ca="1" si="29"/>
        <v>0</v>
      </c>
      <c r="H146" s="94">
        <f t="shared" ca="1" si="29"/>
        <v>0</v>
      </c>
      <c r="I146" s="94">
        <f t="shared" ca="1" si="29"/>
        <v>0</v>
      </c>
      <c r="J146" s="94">
        <f t="shared" ca="1" si="29"/>
        <v>0</v>
      </c>
      <c r="K146" s="94">
        <f t="shared" ca="1" si="29"/>
        <v>0</v>
      </c>
      <c r="L146" s="94">
        <f t="shared" ca="1" si="29"/>
        <v>0</v>
      </c>
      <c r="M146" s="94">
        <f t="shared" ca="1" si="29"/>
        <v>0</v>
      </c>
      <c r="N146" s="94">
        <f t="shared" ca="1" si="29"/>
        <v>0</v>
      </c>
      <c r="O146" s="94">
        <f t="shared" ca="1" si="29"/>
        <v>0</v>
      </c>
      <c r="P146" s="94">
        <f t="shared" ca="1" si="29"/>
        <v>0</v>
      </c>
      <c r="Q146" s="94">
        <f t="shared" ca="1" si="29"/>
        <v>0</v>
      </c>
      <c r="R146" s="94">
        <f t="shared" ca="1" si="29"/>
        <v>0</v>
      </c>
      <c r="S146" s="94">
        <f t="shared" ca="1" si="29"/>
        <v>0</v>
      </c>
      <c r="T146" s="94">
        <f t="shared" ca="1" si="29"/>
        <v>0</v>
      </c>
      <c r="U146" s="94">
        <f t="shared" ca="1" si="29"/>
        <v>0</v>
      </c>
      <c r="V146" s="94">
        <f t="shared" ca="1" si="29"/>
        <v>0</v>
      </c>
      <c r="W146" s="94">
        <f t="shared" ca="1" si="29"/>
        <v>0</v>
      </c>
      <c r="X146" s="94">
        <f t="shared" ca="1" si="29"/>
        <v>0</v>
      </c>
      <c r="Y146" s="94">
        <f t="shared" ca="1" si="29"/>
        <v>0</v>
      </c>
      <c r="Z146" s="148"/>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row>
    <row r="147" spans="3:79">
      <c r="C147" s="20" t="s">
        <v>338</v>
      </c>
      <c r="E147" s="94">
        <f t="shared" ca="1" si="29"/>
        <v>0</v>
      </c>
      <c r="F147" s="94">
        <f t="shared" ca="1" si="29"/>
        <v>0</v>
      </c>
      <c r="G147" s="94">
        <f t="shared" ca="1" si="29"/>
        <v>0</v>
      </c>
      <c r="H147" s="94">
        <f t="shared" ca="1" si="29"/>
        <v>0</v>
      </c>
      <c r="I147" s="94">
        <f t="shared" ca="1" si="29"/>
        <v>0</v>
      </c>
      <c r="J147" s="94">
        <f t="shared" ca="1" si="29"/>
        <v>0</v>
      </c>
      <c r="K147" s="94">
        <f t="shared" ca="1" si="29"/>
        <v>0</v>
      </c>
      <c r="L147" s="94">
        <f t="shared" ca="1" si="29"/>
        <v>0</v>
      </c>
      <c r="M147" s="94">
        <f t="shared" ca="1" si="29"/>
        <v>0</v>
      </c>
      <c r="N147" s="94">
        <f t="shared" ca="1" si="29"/>
        <v>0</v>
      </c>
      <c r="O147" s="94">
        <f t="shared" ca="1" si="29"/>
        <v>0</v>
      </c>
      <c r="P147" s="94">
        <f t="shared" ca="1" si="29"/>
        <v>0</v>
      </c>
      <c r="Q147" s="94">
        <f t="shared" ca="1" si="29"/>
        <v>0</v>
      </c>
      <c r="R147" s="94">
        <f t="shared" ca="1" si="29"/>
        <v>0</v>
      </c>
      <c r="S147" s="94">
        <f t="shared" ca="1" si="29"/>
        <v>0</v>
      </c>
      <c r="T147" s="94">
        <f t="shared" ca="1" si="29"/>
        <v>0</v>
      </c>
      <c r="U147" s="94">
        <f t="shared" ca="1" si="29"/>
        <v>0</v>
      </c>
      <c r="V147" s="94">
        <f t="shared" ca="1" si="29"/>
        <v>0</v>
      </c>
      <c r="W147" s="94">
        <f t="shared" ca="1" si="29"/>
        <v>0</v>
      </c>
      <c r="X147" s="94">
        <f t="shared" ca="1" si="29"/>
        <v>0</v>
      </c>
      <c r="Y147" s="94">
        <f t="shared" ca="1" si="29"/>
        <v>0</v>
      </c>
      <c r="Z147" s="148"/>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row>
    <row r="148" spans="3:79">
      <c r="C148" s="20" t="s">
        <v>341</v>
      </c>
      <c r="E148" s="94">
        <f t="shared" ca="1" si="29"/>
        <v>0</v>
      </c>
      <c r="F148" s="94">
        <f t="shared" ca="1" si="29"/>
        <v>0</v>
      </c>
      <c r="G148" s="94">
        <f t="shared" ca="1" si="29"/>
        <v>0</v>
      </c>
      <c r="H148" s="94">
        <f t="shared" ca="1" si="29"/>
        <v>0</v>
      </c>
      <c r="I148" s="94">
        <f t="shared" ca="1" si="29"/>
        <v>0</v>
      </c>
      <c r="J148" s="94">
        <f t="shared" ca="1" si="29"/>
        <v>0</v>
      </c>
      <c r="K148" s="94">
        <f t="shared" ca="1" si="29"/>
        <v>0</v>
      </c>
      <c r="L148" s="94">
        <f t="shared" ca="1" si="29"/>
        <v>0</v>
      </c>
      <c r="M148" s="94">
        <f t="shared" ca="1" si="29"/>
        <v>0</v>
      </c>
      <c r="N148" s="94">
        <f t="shared" ca="1" si="29"/>
        <v>0</v>
      </c>
      <c r="O148" s="94">
        <f t="shared" ca="1" si="29"/>
        <v>0</v>
      </c>
      <c r="P148" s="94">
        <f t="shared" ca="1" si="29"/>
        <v>0</v>
      </c>
      <c r="Q148" s="94">
        <f t="shared" ca="1" si="29"/>
        <v>0</v>
      </c>
      <c r="R148" s="94">
        <f t="shared" ca="1" si="29"/>
        <v>0</v>
      </c>
      <c r="S148" s="94">
        <f t="shared" ca="1" si="29"/>
        <v>0</v>
      </c>
      <c r="T148" s="94">
        <f t="shared" ca="1" si="29"/>
        <v>0</v>
      </c>
      <c r="U148" s="94">
        <f t="shared" ca="1" si="29"/>
        <v>0</v>
      </c>
      <c r="V148" s="94">
        <f t="shared" ca="1" si="29"/>
        <v>0</v>
      </c>
      <c r="W148" s="94">
        <f t="shared" ca="1" si="29"/>
        <v>0</v>
      </c>
      <c r="X148" s="94">
        <f t="shared" ca="1" si="29"/>
        <v>0</v>
      </c>
      <c r="Y148" s="94">
        <f t="shared" ca="1" si="29"/>
        <v>0</v>
      </c>
      <c r="Z148" s="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row>
    <row r="149" spans="3:79">
      <c r="C149" s="20" t="s">
        <v>344</v>
      </c>
      <c r="E149" s="94">
        <f t="shared" ca="1" si="29"/>
        <v>0</v>
      </c>
      <c r="F149" s="94">
        <f t="shared" ca="1" si="29"/>
        <v>0</v>
      </c>
      <c r="G149" s="94">
        <f t="shared" ca="1" si="29"/>
        <v>0</v>
      </c>
      <c r="H149" s="94">
        <f t="shared" ref="H149:Y149" ca="1" si="30">H112-H111</f>
        <v>0</v>
      </c>
      <c r="I149" s="94">
        <f t="shared" ca="1" si="30"/>
        <v>0</v>
      </c>
      <c r="J149" s="94">
        <f t="shared" ca="1" si="30"/>
        <v>0</v>
      </c>
      <c r="K149" s="94">
        <f t="shared" ca="1" si="30"/>
        <v>0</v>
      </c>
      <c r="L149" s="94">
        <f t="shared" ca="1" si="30"/>
        <v>0</v>
      </c>
      <c r="M149" s="94">
        <f t="shared" ca="1" si="30"/>
        <v>0</v>
      </c>
      <c r="N149" s="94">
        <f t="shared" ca="1" si="30"/>
        <v>0</v>
      </c>
      <c r="O149" s="94">
        <f t="shared" ca="1" si="30"/>
        <v>0</v>
      </c>
      <c r="P149" s="94">
        <f t="shared" ca="1" si="30"/>
        <v>0</v>
      </c>
      <c r="Q149" s="94">
        <f t="shared" ca="1" si="30"/>
        <v>0</v>
      </c>
      <c r="R149" s="94">
        <f t="shared" ca="1" si="30"/>
        <v>0</v>
      </c>
      <c r="S149" s="94">
        <f t="shared" ca="1" si="30"/>
        <v>0</v>
      </c>
      <c r="T149" s="94">
        <f t="shared" ca="1" si="30"/>
        <v>0</v>
      </c>
      <c r="U149" s="94">
        <f t="shared" ca="1" si="30"/>
        <v>0</v>
      </c>
      <c r="V149" s="94">
        <f t="shared" ca="1" si="30"/>
        <v>0</v>
      </c>
      <c r="W149" s="94">
        <f t="shared" ca="1" si="30"/>
        <v>0</v>
      </c>
      <c r="X149" s="94">
        <f t="shared" ca="1" si="30"/>
        <v>0</v>
      </c>
      <c r="Y149" s="94">
        <f t="shared" ca="1" si="30"/>
        <v>0</v>
      </c>
      <c r="Z149" s="148"/>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row>
    <row r="150" spans="3:79">
      <c r="C150" s="20" t="s">
        <v>347</v>
      </c>
      <c r="E150" s="94">
        <f t="shared" ref="E150:Y154" ca="1" si="31">E113-E112</f>
        <v>0</v>
      </c>
      <c r="F150" s="94">
        <f t="shared" ca="1" si="31"/>
        <v>0</v>
      </c>
      <c r="G150" s="94">
        <f t="shared" ca="1" si="31"/>
        <v>0</v>
      </c>
      <c r="H150" s="94">
        <f t="shared" ca="1" si="31"/>
        <v>0</v>
      </c>
      <c r="I150" s="94">
        <f t="shared" ca="1" si="31"/>
        <v>0</v>
      </c>
      <c r="J150" s="94">
        <f t="shared" ca="1" si="31"/>
        <v>0</v>
      </c>
      <c r="K150" s="94">
        <f t="shared" ca="1" si="31"/>
        <v>0</v>
      </c>
      <c r="L150" s="94">
        <f t="shared" ca="1" si="31"/>
        <v>0</v>
      </c>
      <c r="M150" s="94">
        <f t="shared" ca="1" si="31"/>
        <v>0</v>
      </c>
      <c r="N150" s="94">
        <f t="shared" ca="1" si="31"/>
        <v>0</v>
      </c>
      <c r="O150" s="94">
        <f t="shared" ca="1" si="31"/>
        <v>0</v>
      </c>
      <c r="P150" s="94">
        <f t="shared" ca="1" si="31"/>
        <v>0</v>
      </c>
      <c r="Q150" s="94">
        <f t="shared" ca="1" si="31"/>
        <v>0</v>
      </c>
      <c r="R150" s="94">
        <f t="shared" ca="1" si="31"/>
        <v>0</v>
      </c>
      <c r="S150" s="94">
        <f t="shared" ca="1" si="31"/>
        <v>0</v>
      </c>
      <c r="T150" s="94">
        <f t="shared" ca="1" si="31"/>
        <v>0</v>
      </c>
      <c r="U150" s="94">
        <f t="shared" ca="1" si="31"/>
        <v>0</v>
      </c>
      <c r="V150" s="94">
        <f t="shared" ca="1" si="31"/>
        <v>0</v>
      </c>
      <c r="W150" s="94">
        <f t="shared" ca="1" si="31"/>
        <v>0</v>
      </c>
      <c r="X150" s="94">
        <f t="shared" ca="1" si="31"/>
        <v>0</v>
      </c>
      <c r="Y150" s="94">
        <f t="shared" ca="1" si="31"/>
        <v>0</v>
      </c>
      <c r="Z150" s="148"/>
    </row>
    <row r="151" spans="3:79">
      <c r="C151" s="20" t="s">
        <v>350</v>
      </c>
      <c r="E151" s="94">
        <f t="shared" ca="1" si="31"/>
        <v>0</v>
      </c>
      <c r="F151" s="94">
        <f t="shared" ca="1" si="31"/>
        <v>0</v>
      </c>
      <c r="G151" s="94">
        <f t="shared" ca="1" si="31"/>
        <v>0</v>
      </c>
      <c r="H151" s="94">
        <f t="shared" ca="1" si="31"/>
        <v>0</v>
      </c>
      <c r="I151" s="94">
        <f t="shared" ca="1" si="31"/>
        <v>0</v>
      </c>
      <c r="J151" s="94">
        <f t="shared" ca="1" si="31"/>
        <v>0</v>
      </c>
      <c r="K151" s="94">
        <f t="shared" ca="1" si="31"/>
        <v>0</v>
      </c>
      <c r="L151" s="94">
        <f t="shared" ca="1" si="31"/>
        <v>0</v>
      </c>
      <c r="M151" s="94">
        <f t="shared" ca="1" si="31"/>
        <v>0</v>
      </c>
      <c r="N151" s="94">
        <f t="shared" ca="1" si="31"/>
        <v>0</v>
      </c>
      <c r="O151" s="94">
        <f t="shared" ca="1" si="31"/>
        <v>0</v>
      </c>
      <c r="P151" s="94">
        <f t="shared" ca="1" si="31"/>
        <v>0</v>
      </c>
      <c r="Q151" s="94">
        <f t="shared" ca="1" si="31"/>
        <v>0</v>
      </c>
      <c r="R151" s="94">
        <f t="shared" ca="1" si="31"/>
        <v>0</v>
      </c>
      <c r="S151" s="94">
        <f t="shared" ca="1" si="31"/>
        <v>0</v>
      </c>
      <c r="T151" s="94">
        <f t="shared" ca="1" si="31"/>
        <v>0</v>
      </c>
      <c r="U151" s="94">
        <f t="shared" ca="1" si="31"/>
        <v>0</v>
      </c>
      <c r="V151" s="94">
        <f t="shared" ca="1" si="31"/>
        <v>0</v>
      </c>
      <c r="W151" s="94">
        <f t="shared" ca="1" si="31"/>
        <v>0</v>
      </c>
      <c r="X151" s="94">
        <f t="shared" ca="1" si="31"/>
        <v>0</v>
      </c>
      <c r="Y151" s="94">
        <f t="shared" ca="1" si="31"/>
        <v>0</v>
      </c>
      <c r="Z151" s="148"/>
    </row>
    <row r="152" spans="3:79">
      <c r="C152" s="20" t="s">
        <v>353</v>
      </c>
      <c r="E152" s="94">
        <f t="shared" ca="1" si="31"/>
        <v>0</v>
      </c>
      <c r="F152" s="94">
        <f t="shared" ca="1" si="31"/>
        <v>0</v>
      </c>
      <c r="G152" s="94">
        <f t="shared" ca="1" si="31"/>
        <v>0</v>
      </c>
      <c r="H152" s="94">
        <f t="shared" ca="1" si="31"/>
        <v>0</v>
      </c>
      <c r="I152" s="94">
        <f t="shared" ca="1" si="31"/>
        <v>0</v>
      </c>
      <c r="J152" s="94">
        <f t="shared" ca="1" si="31"/>
        <v>0</v>
      </c>
      <c r="K152" s="94">
        <f t="shared" ca="1" si="31"/>
        <v>0</v>
      </c>
      <c r="L152" s="94">
        <f t="shared" ca="1" si="31"/>
        <v>0</v>
      </c>
      <c r="M152" s="94">
        <f t="shared" ca="1" si="31"/>
        <v>0</v>
      </c>
      <c r="N152" s="94">
        <f t="shared" ca="1" si="31"/>
        <v>0</v>
      </c>
      <c r="O152" s="94">
        <f t="shared" ca="1" si="31"/>
        <v>0</v>
      </c>
      <c r="P152" s="94">
        <f t="shared" ca="1" si="31"/>
        <v>0</v>
      </c>
      <c r="Q152" s="94">
        <f t="shared" ca="1" si="31"/>
        <v>0</v>
      </c>
      <c r="R152" s="94">
        <f t="shared" ca="1" si="31"/>
        <v>0</v>
      </c>
      <c r="S152" s="94">
        <f t="shared" ca="1" si="31"/>
        <v>0</v>
      </c>
      <c r="T152" s="94">
        <f t="shared" ca="1" si="31"/>
        <v>0</v>
      </c>
      <c r="U152" s="94">
        <f t="shared" ca="1" si="31"/>
        <v>0</v>
      </c>
      <c r="V152" s="94">
        <f t="shared" ca="1" si="31"/>
        <v>0</v>
      </c>
      <c r="W152" s="94">
        <f t="shared" ca="1" si="31"/>
        <v>0</v>
      </c>
      <c r="X152" s="94">
        <f t="shared" ca="1" si="31"/>
        <v>0</v>
      </c>
      <c r="Y152" s="94">
        <f t="shared" ca="1" si="31"/>
        <v>0</v>
      </c>
      <c r="Z152" s="148"/>
    </row>
    <row r="153" spans="3:79">
      <c r="C153" s="20" t="s">
        <v>356</v>
      </c>
      <c r="E153" s="94">
        <f t="shared" ca="1" si="31"/>
        <v>0</v>
      </c>
      <c r="F153" s="94">
        <f t="shared" ca="1" si="31"/>
        <v>0</v>
      </c>
      <c r="G153" s="94">
        <f t="shared" ca="1" si="31"/>
        <v>0</v>
      </c>
      <c r="H153" s="94">
        <f t="shared" ca="1" si="31"/>
        <v>0</v>
      </c>
      <c r="I153" s="94">
        <f t="shared" ca="1" si="31"/>
        <v>0</v>
      </c>
      <c r="J153" s="94">
        <f t="shared" ca="1" si="31"/>
        <v>0</v>
      </c>
      <c r="K153" s="94">
        <f t="shared" ca="1" si="31"/>
        <v>0</v>
      </c>
      <c r="L153" s="94">
        <f t="shared" ca="1" si="31"/>
        <v>0</v>
      </c>
      <c r="M153" s="94">
        <f t="shared" ca="1" si="31"/>
        <v>0</v>
      </c>
      <c r="N153" s="94">
        <f t="shared" ca="1" si="31"/>
        <v>0</v>
      </c>
      <c r="O153" s="94">
        <f t="shared" ca="1" si="31"/>
        <v>0</v>
      </c>
      <c r="P153" s="94">
        <f t="shared" ca="1" si="31"/>
        <v>0</v>
      </c>
      <c r="Q153" s="94">
        <f t="shared" ca="1" si="31"/>
        <v>0</v>
      </c>
      <c r="R153" s="94">
        <f t="shared" ca="1" si="31"/>
        <v>0</v>
      </c>
      <c r="S153" s="94">
        <f t="shared" ca="1" si="31"/>
        <v>0</v>
      </c>
      <c r="T153" s="94">
        <f t="shared" ca="1" si="31"/>
        <v>0</v>
      </c>
      <c r="U153" s="94">
        <f t="shared" ca="1" si="31"/>
        <v>0</v>
      </c>
      <c r="V153" s="94">
        <f t="shared" ca="1" si="31"/>
        <v>0</v>
      </c>
      <c r="W153" s="94">
        <f t="shared" ca="1" si="31"/>
        <v>0</v>
      </c>
      <c r="X153" s="94">
        <f t="shared" ca="1" si="31"/>
        <v>0</v>
      </c>
      <c r="Y153" s="94">
        <f t="shared" ca="1" si="31"/>
        <v>0</v>
      </c>
      <c r="Z153" s="148"/>
    </row>
    <row r="154" spans="3:79">
      <c r="C154" s="20" t="s">
        <v>359</v>
      </c>
      <c r="E154" s="94">
        <f t="shared" ca="1" si="31"/>
        <v>0</v>
      </c>
      <c r="F154" s="94">
        <f t="shared" ca="1" si="31"/>
        <v>0</v>
      </c>
      <c r="G154" s="94">
        <f t="shared" ca="1" si="31"/>
        <v>0</v>
      </c>
      <c r="H154" s="94">
        <f t="shared" ca="1" si="31"/>
        <v>0</v>
      </c>
      <c r="I154" s="94">
        <f t="shared" ca="1" si="31"/>
        <v>0</v>
      </c>
      <c r="J154" s="94">
        <f t="shared" ca="1" si="31"/>
        <v>0</v>
      </c>
      <c r="K154" s="94">
        <f t="shared" ca="1" si="31"/>
        <v>0</v>
      </c>
      <c r="L154" s="94">
        <f t="shared" ca="1" si="31"/>
        <v>0</v>
      </c>
      <c r="M154" s="94">
        <f t="shared" ca="1" si="31"/>
        <v>0</v>
      </c>
      <c r="N154" s="94">
        <f t="shared" ca="1" si="31"/>
        <v>0</v>
      </c>
      <c r="O154" s="94">
        <f t="shared" ca="1" si="31"/>
        <v>0</v>
      </c>
      <c r="P154" s="94">
        <f t="shared" ca="1" si="31"/>
        <v>0</v>
      </c>
      <c r="Q154" s="94">
        <f t="shared" ca="1" si="31"/>
        <v>0</v>
      </c>
      <c r="R154" s="94">
        <f t="shared" ca="1" si="31"/>
        <v>0</v>
      </c>
      <c r="S154" s="94">
        <f t="shared" ca="1" si="31"/>
        <v>0</v>
      </c>
      <c r="T154" s="94">
        <f t="shared" ca="1" si="31"/>
        <v>0</v>
      </c>
      <c r="U154" s="94">
        <f t="shared" ca="1" si="31"/>
        <v>0</v>
      </c>
      <c r="V154" s="94">
        <f t="shared" ca="1" si="31"/>
        <v>0</v>
      </c>
      <c r="W154" s="94">
        <f t="shared" ca="1" si="31"/>
        <v>0</v>
      </c>
      <c r="X154" s="94">
        <f t="shared" ca="1" si="31"/>
        <v>0</v>
      </c>
      <c r="Y154" s="94">
        <f t="shared" ca="1" si="31"/>
        <v>0</v>
      </c>
      <c r="Z154" s="148"/>
    </row>
    <row r="155" spans="3:79">
      <c r="E155" s="46"/>
      <c r="Z155" s="149"/>
    </row>
    <row r="156" spans="3:79" ht="15">
      <c r="C156" s="95" t="s">
        <v>72</v>
      </c>
      <c r="D156" s="96"/>
      <c r="E156" s="96">
        <f t="shared" ref="E156:X156" ca="1" si="32">SUM(E123:E154)</f>
        <v>0.4856833016408334</v>
      </c>
      <c r="F156" s="96">
        <f t="shared" ca="1" si="32"/>
        <v>0.5941260287200143</v>
      </c>
      <c r="G156" s="96">
        <f t="shared" ca="1" si="32"/>
        <v>0.72433555457479637</v>
      </c>
      <c r="H156" s="96">
        <f t="shared" ca="1" si="32"/>
        <v>0.8377162474144606</v>
      </c>
      <c r="I156" s="96">
        <f t="shared" ca="1" si="32"/>
        <v>0.95197274018603673</v>
      </c>
      <c r="J156" s="96">
        <f t="shared" ca="1" si="32"/>
        <v>1.1088376160115763</v>
      </c>
      <c r="K156" s="96">
        <f t="shared" ca="1" si="32"/>
        <v>1.2118955900906483</v>
      </c>
      <c r="L156" s="96">
        <f t="shared" ca="1" si="32"/>
        <v>1.2334407498304951</v>
      </c>
      <c r="M156" s="96">
        <f t="shared" ca="1" si="32"/>
        <v>1.1580551443962022</v>
      </c>
      <c r="N156" s="96">
        <f t="shared" ca="1" si="32"/>
        <v>0.99175184537322225</v>
      </c>
      <c r="O156" s="96">
        <f t="shared" ca="1" si="32"/>
        <v>0.76461135531308577</v>
      </c>
      <c r="P156" s="96">
        <f t="shared" ca="1" si="32"/>
        <v>0.5227889818241821</v>
      </c>
      <c r="Q156" s="96">
        <f t="shared" ca="1" si="32"/>
        <v>0.31168023629480507</v>
      </c>
      <c r="R156" s="96">
        <f t="shared" ca="1" si="32"/>
        <v>0.15899471715003979</v>
      </c>
      <c r="S156" s="96">
        <f t="shared" ca="1" si="32"/>
        <v>6.7961133225216158E-2</v>
      </c>
      <c r="T156" s="96">
        <f t="shared" ca="1" si="32"/>
        <v>2.3787596894190785E-2</v>
      </c>
      <c r="U156" s="96">
        <f t="shared" ca="1" si="32"/>
        <v>6.6484914885111442E-3</v>
      </c>
      <c r="V156" s="96">
        <f t="shared" ca="1" si="32"/>
        <v>1.4436964763882504E-3</v>
      </c>
      <c r="W156" s="96">
        <f t="shared" ca="1" si="32"/>
        <v>2.3642358079795257E-4</v>
      </c>
      <c r="X156" s="96">
        <f t="shared" ca="1" si="32"/>
        <v>2.827368414066938E-5</v>
      </c>
      <c r="Y156" s="96"/>
      <c r="Z156" s="150"/>
    </row>
    <row r="157" spans="3:79" ht="15">
      <c r="C157" s="95" t="s">
        <v>73</v>
      </c>
      <c r="D157" s="96"/>
      <c r="E157" s="96">
        <f t="shared" ref="E157:X157" ca="1" si="33">D157+E156</f>
        <v>0.4856833016408334</v>
      </c>
      <c r="F157" s="96">
        <f t="shared" ca="1" si="33"/>
        <v>1.0798093303608476</v>
      </c>
      <c r="G157" s="96">
        <f t="shared" ca="1" si="33"/>
        <v>1.8041448849356438</v>
      </c>
      <c r="H157" s="96">
        <f t="shared" ca="1" si="33"/>
        <v>2.6418611323501047</v>
      </c>
      <c r="I157" s="96">
        <f t="shared" ca="1" si="33"/>
        <v>3.5938338725361412</v>
      </c>
      <c r="J157" s="96">
        <f t="shared" ca="1" si="33"/>
        <v>4.7026714885477174</v>
      </c>
      <c r="K157" s="96">
        <f t="shared" ca="1" si="33"/>
        <v>5.9145670786383659</v>
      </c>
      <c r="L157" s="96">
        <f t="shared" ca="1" si="33"/>
        <v>7.1480078284688613</v>
      </c>
      <c r="M157" s="96">
        <f t="shared" ca="1" si="33"/>
        <v>8.3060629728650639</v>
      </c>
      <c r="N157" s="96">
        <f t="shared" ca="1" si="33"/>
        <v>9.2978148182382867</v>
      </c>
      <c r="O157" s="96">
        <f t="shared" ca="1" si="33"/>
        <v>10.062426173551373</v>
      </c>
      <c r="P157" s="96">
        <f t="shared" ca="1" si="33"/>
        <v>10.585215155375554</v>
      </c>
      <c r="Q157" s="96">
        <f t="shared" ca="1" si="33"/>
        <v>10.896895391670359</v>
      </c>
      <c r="R157" s="96">
        <f t="shared" ca="1" si="33"/>
        <v>11.0558901088204</v>
      </c>
      <c r="S157" s="96">
        <f t="shared" ca="1" si="33"/>
        <v>11.123851242045616</v>
      </c>
      <c r="T157" s="96">
        <f t="shared" ca="1" si="33"/>
        <v>11.147638838939807</v>
      </c>
      <c r="U157" s="96">
        <f t="shared" ca="1" si="33"/>
        <v>11.154287330428318</v>
      </c>
      <c r="V157" s="96">
        <f t="shared" ca="1" si="33"/>
        <v>11.155731026904705</v>
      </c>
      <c r="W157" s="96">
        <f t="shared" ca="1" si="33"/>
        <v>11.155967450485504</v>
      </c>
      <c r="X157" s="96">
        <f t="shared" ca="1" si="33"/>
        <v>11.155995724169644</v>
      </c>
      <c r="Y157" s="96">
        <f ca="1">SUM(Y123:Y154)</f>
        <v>10.524598068088659</v>
      </c>
      <c r="Z157" s="150"/>
      <c r="AA157" s="20">
        <f ca="1">(Y157-X157)/Y157</f>
        <v>-5.9992567126665682E-2</v>
      </c>
    </row>
    <row r="159" spans="3:79">
      <c r="C159" s="151" t="s">
        <v>406</v>
      </c>
      <c r="D159" s="152" t="str">
        <f>D35</f>
        <v>Retro5Med</v>
      </c>
      <c r="E159" s="44">
        <f>E35</f>
        <v>4.2999999999999997E-2</v>
      </c>
      <c r="F159" s="44">
        <f t="shared" ref="F159:X159" si="34">F35</f>
        <v>5.279714228027832E-2</v>
      </c>
      <c r="G159" s="44">
        <f t="shared" si="34"/>
        <v>6.4608251467478173E-2</v>
      </c>
      <c r="H159" s="44">
        <f t="shared" si="34"/>
        <v>7.4999999999999997E-2</v>
      </c>
      <c r="I159" s="44">
        <f t="shared" si="34"/>
        <v>8.5546997470333563E-2</v>
      </c>
      <c r="J159" s="44">
        <f t="shared" si="34"/>
        <v>0.10001472303820647</v>
      </c>
      <c r="K159" s="44">
        <f t="shared" si="34"/>
        <v>0.10971770435235073</v>
      </c>
      <c r="L159" s="44">
        <f t="shared" si="34"/>
        <v>0.11208438511970376</v>
      </c>
      <c r="M159" s="44">
        <f t="shared" si="34"/>
        <v>0.10562608162722853</v>
      </c>
      <c r="N159" s="44">
        <f t="shared" si="34"/>
        <v>9.0794563997872335E-2</v>
      </c>
      <c r="O159" s="44">
        <f t="shared" si="34"/>
        <v>7.0260666991849297E-2</v>
      </c>
      <c r="P159" s="44">
        <f t="shared" si="34"/>
        <v>4.8218360404944538E-2</v>
      </c>
      <c r="Q159" s="44">
        <f t="shared" si="34"/>
        <v>2.8854234614640095E-2</v>
      </c>
      <c r="R159" s="44">
        <f t="shared" si="34"/>
        <v>1.4773964924806759E-2</v>
      </c>
      <c r="S159" s="44">
        <f t="shared" si="34"/>
        <v>6.3385343681182649E-3</v>
      </c>
      <c r="T159" s="44">
        <f t="shared" si="34"/>
        <v>2.2268577196306039E-3</v>
      </c>
      <c r="U159" s="44">
        <f t="shared" si="34"/>
        <v>6.2471001963848583E-4</v>
      </c>
      <c r="V159" s="44">
        <f t="shared" si="34"/>
        <v>1.3615841889635938E-4</v>
      </c>
      <c r="W159" s="44">
        <f t="shared" si="34"/>
        <v>2.2380636622298944E-5</v>
      </c>
      <c r="X159" s="44">
        <f t="shared" si="34"/>
        <v>2.68643837586513E-6</v>
      </c>
    </row>
  </sheetData>
  <mergeCells count="1">
    <mergeCell ref="B1:S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dimension ref="A1:EA22"/>
  <sheetViews>
    <sheetView workbookViewId="0">
      <selection sqref="A1:EA22"/>
    </sheetView>
  </sheetViews>
  <sheetFormatPr defaultRowHeight="12.75"/>
  <cols>
    <col min="1" max="1" width="29.42578125" customWidth="1"/>
  </cols>
  <sheetData>
    <row r="1" spans="1:131" ht="13.5" thickBot="1">
      <c r="A1" s="51" t="s">
        <v>254</v>
      </c>
      <c r="B1" s="53"/>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c r="BQ1" s="40"/>
      <c r="BR1" s="40"/>
      <c r="BS1" s="40"/>
      <c r="BT1" s="40"/>
      <c r="BU1" s="40"/>
      <c r="BV1" s="40"/>
      <c r="BW1" s="40"/>
      <c r="BX1" s="40"/>
      <c r="BY1" s="40"/>
      <c r="BZ1" s="40"/>
      <c r="CA1" s="40"/>
      <c r="CB1" s="40"/>
      <c r="CC1" s="40"/>
      <c r="CD1" s="40"/>
      <c r="CE1" s="40"/>
      <c r="CF1" s="40"/>
      <c r="CG1" s="40"/>
      <c r="CH1" s="40"/>
      <c r="CI1" s="40"/>
      <c r="CJ1" s="40"/>
      <c r="CK1" s="40"/>
      <c r="CL1" s="40"/>
      <c r="CM1" s="40"/>
      <c r="CN1" s="40"/>
      <c r="CO1" s="40"/>
      <c r="CP1" s="40"/>
      <c r="CQ1" s="40"/>
      <c r="CR1" s="40"/>
      <c r="CS1" s="40"/>
      <c r="CT1" s="40"/>
      <c r="CU1" s="40"/>
      <c r="CV1" s="40"/>
      <c r="CW1" s="40"/>
      <c r="CX1" s="20"/>
      <c r="CY1" s="20"/>
      <c r="CZ1" s="20"/>
      <c r="DA1" s="20"/>
      <c r="DB1" s="20"/>
      <c r="DC1" s="20"/>
      <c r="DD1" s="20"/>
      <c r="DE1" s="20"/>
      <c r="DF1" s="20"/>
      <c r="DG1" s="20"/>
      <c r="DH1" s="20"/>
      <c r="DI1" s="20"/>
      <c r="DJ1" s="20"/>
      <c r="DK1" s="20"/>
      <c r="DL1" s="20"/>
      <c r="DM1" s="20"/>
      <c r="DN1" s="20"/>
      <c r="DO1" s="20"/>
      <c r="DP1" s="20"/>
      <c r="DQ1" s="20"/>
      <c r="DR1" s="20"/>
      <c r="DS1" s="20"/>
      <c r="DT1" s="20"/>
      <c r="DU1" s="20"/>
      <c r="DV1" s="20"/>
      <c r="DW1" s="20"/>
      <c r="DX1" s="20"/>
      <c r="DY1" s="20"/>
      <c r="DZ1" s="20"/>
      <c r="EA1" s="20"/>
    </row>
    <row r="2" spans="1:131" ht="13.5" thickBot="1">
      <c r="A2" s="84"/>
      <c r="B2" s="85"/>
      <c r="C2" s="86"/>
      <c r="D2" s="86"/>
      <c r="E2" s="86"/>
      <c r="F2" s="86"/>
      <c r="G2" s="86"/>
      <c r="H2" s="86"/>
      <c r="I2" s="86"/>
      <c r="J2" s="86"/>
      <c r="K2" s="86"/>
      <c r="L2" s="86"/>
      <c r="M2" s="86"/>
      <c r="N2" s="86"/>
      <c r="O2" s="87" t="s">
        <v>363</v>
      </c>
      <c r="P2" s="88"/>
      <c r="Q2" s="88"/>
      <c r="R2" s="88"/>
      <c r="S2" s="88"/>
      <c r="T2" s="88"/>
      <c r="U2" s="88"/>
      <c r="V2" s="88"/>
      <c r="W2" s="88"/>
      <c r="X2" s="88"/>
      <c r="Y2" s="88"/>
      <c r="Z2" s="77"/>
      <c r="AA2" s="86"/>
      <c r="AB2" s="87" t="s">
        <v>364</v>
      </c>
      <c r="AC2" s="88"/>
      <c r="AD2" s="88"/>
      <c r="AE2" s="88"/>
      <c r="AF2" s="88"/>
      <c r="AG2" s="88"/>
      <c r="AH2" s="88"/>
      <c r="AI2" s="88"/>
      <c r="AJ2" s="88"/>
      <c r="AK2" s="88"/>
      <c r="AL2" s="88"/>
      <c r="AM2" s="77"/>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c r="BQ2" s="40"/>
      <c r="BR2" s="40"/>
      <c r="BS2" s="40"/>
      <c r="BT2" s="40"/>
      <c r="BU2" s="40"/>
      <c r="BV2" s="40"/>
      <c r="BW2" s="40"/>
      <c r="BX2" s="40"/>
      <c r="BY2" s="40"/>
      <c r="BZ2" s="40"/>
      <c r="CA2" s="40"/>
      <c r="CB2" s="40"/>
      <c r="CC2" s="40"/>
      <c r="CD2" s="40"/>
      <c r="CE2" s="40"/>
      <c r="CF2" s="40"/>
      <c r="CG2" s="40"/>
      <c r="CH2" s="40"/>
      <c r="CI2" s="40"/>
      <c r="CJ2" s="40"/>
      <c r="CK2" s="40"/>
      <c r="CL2" s="40"/>
      <c r="CM2" s="40"/>
      <c r="CN2" s="40"/>
      <c r="CO2" s="40"/>
      <c r="CP2" s="40"/>
      <c r="CQ2" s="40"/>
      <c r="CR2" s="40"/>
      <c r="CS2" s="40"/>
      <c r="CT2" s="40"/>
      <c r="CU2" s="40"/>
      <c r="CV2" s="40"/>
      <c r="CW2" s="40"/>
      <c r="CX2" s="20"/>
      <c r="CY2" s="20"/>
      <c r="CZ2" s="20"/>
      <c r="DA2" s="20"/>
      <c r="DB2" s="20"/>
      <c r="DC2" s="20"/>
      <c r="DD2" s="20"/>
      <c r="DE2" s="20"/>
      <c r="DF2" s="20"/>
      <c r="DG2" s="20"/>
      <c r="DH2" s="20"/>
      <c r="DI2" s="20"/>
      <c r="DJ2" s="20"/>
      <c r="DK2" s="20"/>
      <c r="DL2" s="20"/>
      <c r="DM2" s="20"/>
      <c r="DN2" s="20"/>
      <c r="DO2" s="20"/>
      <c r="DP2" s="20"/>
      <c r="DQ2" s="20"/>
      <c r="DR2" s="20"/>
      <c r="DS2" s="20"/>
      <c r="DT2" s="20"/>
      <c r="DU2" s="20"/>
      <c r="DV2" s="20"/>
      <c r="DW2" s="20"/>
      <c r="DX2" s="20"/>
      <c r="DY2" s="20"/>
      <c r="DZ2" s="20"/>
      <c r="EA2" s="20"/>
    </row>
    <row r="3" spans="1:131" ht="204">
      <c r="A3" s="69" t="s">
        <v>147</v>
      </c>
      <c r="B3" s="70" t="s">
        <v>148</v>
      </c>
      <c r="C3" s="71" t="s">
        <v>49</v>
      </c>
      <c r="D3" s="71" t="s">
        <v>231</v>
      </c>
      <c r="E3" s="71" t="s">
        <v>232</v>
      </c>
      <c r="F3" s="71" t="s">
        <v>233</v>
      </c>
      <c r="G3" s="71" t="s">
        <v>234</v>
      </c>
      <c r="H3" s="71" t="s">
        <v>235</v>
      </c>
      <c r="I3" s="71" t="s">
        <v>236</v>
      </c>
      <c r="J3" s="71" t="s">
        <v>237</v>
      </c>
      <c r="K3" s="71" t="s">
        <v>48</v>
      </c>
      <c r="L3" s="71" t="s">
        <v>210</v>
      </c>
      <c r="M3" s="71" t="s">
        <v>238</v>
      </c>
      <c r="N3" s="71" t="s">
        <v>365</v>
      </c>
      <c r="O3" s="71" t="s">
        <v>239</v>
      </c>
      <c r="P3" s="71" t="s">
        <v>240</v>
      </c>
      <c r="Q3" s="71" t="s">
        <v>241</v>
      </c>
      <c r="R3" s="71" t="s">
        <v>242</v>
      </c>
      <c r="S3" s="71" t="s">
        <v>243</v>
      </c>
      <c r="T3" s="71" t="s">
        <v>244</v>
      </c>
      <c r="U3" s="71" t="s">
        <v>245</v>
      </c>
      <c r="V3" s="71" t="s">
        <v>246</v>
      </c>
      <c r="W3" s="71" t="s">
        <v>247</v>
      </c>
      <c r="X3" s="71" t="s">
        <v>248</v>
      </c>
      <c r="Y3" s="71" t="s">
        <v>249</v>
      </c>
      <c r="Z3" s="71" t="s">
        <v>250</v>
      </c>
      <c r="AA3" s="71"/>
      <c r="AB3" s="71" t="s">
        <v>239</v>
      </c>
      <c r="AC3" s="71" t="s">
        <v>240</v>
      </c>
      <c r="AD3" s="71" t="s">
        <v>241</v>
      </c>
      <c r="AE3" s="71" t="s">
        <v>242</v>
      </c>
      <c r="AF3" s="71" t="s">
        <v>243</v>
      </c>
      <c r="AG3" s="71" t="s">
        <v>244</v>
      </c>
      <c r="AH3" s="71" t="s">
        <v>245</v>
      </c>
      <c r="AI3" s="71" t="s">
        <v>246</v>
      </c>
      <c r="AJ3" s="71" t="s">
        <v>247</v>
      </c>
      <c r="AK3" s="71" t="s">
        <v>248</v>
      </c>
      <c r="AL3" s="71" t="s">
        <v>249</v>
      </c>
      <c r="AM3" s="71" t="s">
        <v>250</v>
      </c>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c r="BR3" s="40"/>
      <c r="BS3" s="40"/>
      <c r="BT3" s="40"/>
      <c r="BU3" s="40"/>
      <c r="BV3" s="40"/>
      <c r="BW3" s="40"/>
      <c r="BX3" s="40"/>
      <c r="BY3" s="40"/>
      <c r="BZ3" s="40"/>
      <c r="CA3" s="40"/>
      <c r="CB3" s="40"/>
      <c r="CC3" s="40"/>
      <c r="CD3" s="40"/>
      <c r="CE3" s="40"/>
      <c r="CF3" s="40"/>
      <c r="CG3" s="40"/>
      <c r="CH3" s="40"/>
      <c r="CI3" s="40"/>
      <c r="CJ3" s="40"/>
      <c r="CK3" s="40"/>
      <c r="CL3" s="40"/>
      <c r="CM3" s="40"/>
      <c r="CN3" s="40"/>
      <c r="CO3" s="40"/>
      <c r="CP3" s="40"/>
      <c r="CQ3" s="40"/>
      <c r="CR3" s="40"/>
      <c r="CS3" s="40"/>
      <c r="CT3" s="40"/>
      <c r="CU3" s="40"/>
      <c r="CV3" s="40"/>
      <c r="CW3" s="40"/>
      <c r="CX3" s="20"/>
      <c r="CY3" s="20"/>
      <c r="CZ3" s="20"/>
      <c r="DA3" s="20"/>
      <c r="DB3" s="20"/>
      <c r="DC3" s="20"/>
      <c r="DD3" s="20"/>
      <c r="DE3" s="20"/>
      <c r="DF3" s="20"/>
      <c r="DG3" s="20"/>
      <c r="DH3" s="20"/>
      <c r="DI3" s="20"/>
      <c r="DJ3" s="20"/>
      <c r="DK3" s="20"/>
      <c r="DL3" s="20"/>
      <c r="DM3" s="20"/>
      <c r="DN3" s="20"/>
      <c r="DO3" s="20"/>
      <c r="DP3" s="20"/>
      <c r="DQ3" s="20"/>
      <c r="DR3" s="20"/>
      <c r="DS3" s="20"/>
      <c r="DT3" s="20"/>
      <c r="DU3" s="20"/>
      <c r="DV3" s="20"/>
      <c r="DW3" s="20"/>
      <c r="DX3" s="20"/>
      <c r="DY3" s="20"/>
      <c r="DZ3" s="20"/>
      <c r="EA3" s="20"/>
    </row>
    <row r="4" spans="1:131">
      <c r="A4" s="20" t="s">
        <v>443</v>
      </c>
      <c r="B4" s="20"/>
      <c r="C4" s="45">
        <v>0</v>
      </c>
      <c r="D4" s="45">
        <v>0</v>
      </c>
      <c r="E4" s="45">
        <v>0</v>
      </c>
      <c r="F4" s="45">
        <v>0</v>
      </c>
      <c r="G4" s="45">
        <v>0</v>
      </c>
      <c r="H4" s="45">
        <v>0</v>
      </c>
      <c r="I4" s="45">
        <v>0</v>
      </c>
      <c r="J4" s="45">
        <v>9999</v>
      </c>
      <c r="K4" s="45">
        <v>9999</v>
      </c>
      <c r="L4" s="73">
        <v>9999</v>
      </c>
      <c r="M4" s="45">
        <v>0</v>
      </c>
      <c r="N4" s="45">
        <v>0</v>
      </c>
      <c r="O4" s="45">
        <v>0</v>
      </c>
      <c r="P4" s="45">
        <v>0</v>
      </c>
      <c r="Q4" s="45">
        <v>0</v>
      </c>
      <c r="R4" s="45">
        <v>0</v>
      </c>
      <c r="S4" s="45">
        <v>0</v>
      </c>
      <c r="T4" s="45">
        <v>0</v>
      </c>
      <c r="U4" s="45">
        <v>0</v>
      </c>
      <c r="V4" s="45">
        <v>0</v>
      </c>
      <c r="W4" s="45">
        <v>0</v>
      </c>
      <c r="X4" s="45">
        <v>0</v>
      </c>
      <c r="Y4" s="45">
        <v>0</v>
      </c>
      <c r="Z4" s="45">
        <v>0</v>
      </c>
      <c r="AA4" s="45"/>
      <c r="AB4" s="45">
        <v>0</v>
      </c>
      <c r="AC4" s="45">
        <v>0</v>
      </c>
      <c r="AD4" s="45">
        <v>0</v>
      </c>
      <c r="AE4" s="45">
        <v>0</v>
      </c>
      <c r="AF4" s="45">
        <v>0</v>
      </c>
      <c r="AG4" s="45">
        <v>0</v>
      </c>
      <c r="AH4" s="45">
        <v>0</v>
      </c>
      <c r="AI4" s="45">
        <v>0</v>
      </c>
      <c r="AJ4" s="45">
        <v>0</v>
      </c>
      <c r="AK4" s="45">
        <v>0</v>
      </c>
      <c r="AL4" s="45">
        <v>0</v>
      </c>
      <c r="AM4" s="40">
        <v>0</v>
      </c>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c r="BQ4" s="40"/>
      <c r="BR4" s="40"/>
      <c r="BS4" s="40"/>
      <c r="BT4" s="40"/>
      <c r="BU4" s="40"/>
      <c r="BV4" s="40"/>
      <c r="BW4" s="40"/>
      <c r="BX4" s="40"/>
      <c r="BY4" s="40"/>
      <c r="BZ4" s="40"/>
      <c r="CA4" s="40"/>
      <c r="CB4" s="40"/>
      <c r="CC4" s="40"/>
      <c r="CD4" s="40"/>
      <c r="CE4" s="40"/>
      <c r="CF4" s="40"/>
      <c r="CG4" s="40"/>
      <c r="CH4" s="40"/>
      <c r="CI4" s="40"/>
      <c r="CJ4" s="40"/>
      <c r="CK4" s="40"/>
      <c r="CL4" s="40"/>
      <c r="CM4" s="40"/>
      <c r="CN4" s="40"/>
      <c r="CO4" s="40"/>
      <c r="CP4" s="40"/>
      <c r="CQ4" s="40"/>
      <c r="CR4" s="40"/>
      <c r="CS4" s="40"/>
      <c r="CT4" s="40"/>
      <c r="CU4" s="40"/>
      <c r="CV4" s="40"/>
      <c r="CW4" s="40"/>
      <c r="CX4" s="20"/>
      <c r="CY4" s="20"/>
      <c r="CZ4" s="20"/>
      <c r="DA4" s="20"/>
      <c r="DB4" s="20"/>
      <c r="DC4" s="20"/>
      <c r="DD4" s="20"/>
      <c r="DE4" s="20"/>
      <c r="DF4" s="20"/>
      <c r="DG4" s="20"/>
      <c r="DH4" s="20"/>
      <c r="DI4" s="20"/>
      <c r="DJ4" s="20"/>
      <c r="DK4" s="20"/>
      <c r="DL4" s="20"/>
      <c r="DM4" s="20"/>
      <c r="DN4" s="20"/>
      <c r="DO4" s="20"/>
      <c r="DP4" s="20"/>
      <c r="DQ4" s="20"/>
      <c r="DR4" s="20"/>
      <c r="DS4" s="20"/>
      <c r="DT4" s="20"/>
      <c r="DU4" s="20"/>
      <c r="DV4" s="20"/>
      <c r="DW4" s="20"/>
      <c r="DX4" s="20"/>
      <c r="DY4" s="20"/>
      <c r="DZ4" s="20"/>
      <c r="EA4" s="20"/>
    </row>
    <row r="5" spans="1:131">
      <c r="A5" s="20" t="s">
        <v>444</v>
      </c>
      <c r="B5" s="20"/>
      <c r="C5" s="45">
        <v>0</v>
      </c>
      <c r="D5" s="45">
        <v>0</v>
      </c>
      <c r="E5" s="45">
        <v>0</v>
      </c>
      <c r="F5" s="45">
        <v>0</v>
      </c>
      <c r="G5" s="45">
        <v>0</v>
      </c>
      <c r="H5" s="45">
        <v>0</v>
      </c>
      <c r="I5" s="45">
        <v>0</v>
      </c>
      <c r="J5" s="45">
        <v>9999</v>
      </c>
      <c r="K5" s="45">
        <v>9999</v>
      </c>
      <c r="L5" s="73">
        <v>9999</v>
      </c>
      <c r="M5" s="45">
        <v>0</v>
      </c>
      <c r="N5" s="45">
        <v>0</v>
      </c>
      <c r="O5" s="45">
        <v>0</v>
      </c>
      <c r="P5" s="45">
        <v>0</v>
      </c>
      <c r="Q5" s="45">
        <v>0</v>
      </c>
      <c r="R5" s="45">
        <v>0</v>
      </c>
      <c r="S5" s="45">
        <v>0</v>
      </c>
      <c r="T5" s="45">
        <v>0</v>
      </c>
      <c r="U5" s="45">
        <v>0</v>
      </c>
      <c r="V5" s="45">
        <v>0</v>
      </c>
      <c r="W5" s="45">
        <v>0</v>
      </c>
      <c r="X5" s="45">
        <v>0</v>
      </c>
      <c r="Y5" s="45">
        <v>0</v>
      </c>
      <c r="Z5" s="45">
        <v>0</v>
      </c>
      <c r="AA5" s="45"/>
      <c r="AB5" s="45">
        <v>0</v>
      </c>
      <c r="AC5" s="45">
        <v>0</v>
      </c>
      <c r="AD5" s="45">
        <v>0</v>
      </c>
      <c r="AE5" s="45">
        <v>0</v>
      </c>
      <c r="AF5" s="45">
        <v>0</v>
      </c>
      <c r="AG5" s="45">
        <v>0</v>
      </c>
      <c r="AH5" s="45">
        <v>0</v>
      </c>
      <c r="AI5" s="45">
        <v>0</v>
      </c>
      <c r="AJ5" s="45">
        <v>0</v>
      </c>
      <c r="AK5" s="45">
        <v>0</v>
      </c>
      <c r="AL5" s="45">
        <v>0</v>
      </c>
      <c r="AM5" s="40">
        <v>0</v>
      </c>
      <c r="AN5" s="40"/>
      <c r="AO5" s="40"/>
      <c r="AP5" s="40"/>
      <c r="AQ5" s="40"/>
      <c r="AR5" s="40"/>
      <c r="AS5" s="40"/>
      <c r="AT5" s="40"/>
      <c r="AU5" s="40"/>
      <c r="AV5" s="40"/>
      <c r="AW5" s="40"/>
      <c r="AX5" s="40"/>
      <c r="AY5" s="40"/>
      <c r="AZ5" s="40"/>
      <c r="BA5" s="40"/>
      <c r="BB5" s="40"/>
      <c r="BC5" s="40"/>
      <c r="BD5" s="40"/>
      <c r="BE5" s="40"/>
      <c r="BF5" s="40"/>
      <c r="BG5" s="40"/>
      <c r="BH5" s="40"/>
      <c r="BI5" s="40"/>
      <c r="BJ5" s="40"/>
      <c r="BK5" s="40"/>
      <c r="BL5" s="40"/>
      <c r="BM5" s="40"/>
      <c r="BN5" s="40"/>
      <c r="BO5" s="40"/>
      <c r="BP5" s="40"/>
      <c r="BQ5" s="40"/>
      <c r="BR5" s="40"/>
      <c r="BS5" s="40"/>
      <c r="BT5" s="40"/>
      <c r="BU5" s="40"/>
      <c r="BV5" s="40"/>
      <c r="BW5" s="40"/>
      <c r="BX5" s="40"/>
      <c r="BY5" s="40"/>
      <c r="BZ5" s="40"/>
      <c r="CA5" s="40"/>
      <c r="CB5" s="40"/>
      <c r="CC5" s="40"/>
      <c r="CD5" s="40"/>
      <c r="CE5" s="40"/>
      <c r="CF5" s="40"/>
      <c r="CG5" s="40"/>
      <c r="CH5" s="40"/>
      <c r="CI5" s="40"/>
      <c r="CJ5" s="40"/>
      <c r="CK5" s="40"/>
      <c r="CL5" s="40"/>
      <c r="CM5" s="40"/>
      <c r="CN5" s="40"/>
      <c r="CO5" s="40"/>
      <c r="CP5" s="40"/>
      <c r="CQ5" s="40"/>
      <c r="CR5" s="40"/>
      <c r="CS5" s="40"/>
      <c r="CT5" s="40"/>
      <c r="CU5" s="40"/>
      <c r="CV5" s="40"/>
      <c r="CW5" s="40"/>
      <c r="CX5" s="20"/>
      <c r="CY5" s="20"/>
      <c r="CZ5" s="20"/>
      <c r="DA5" s="20"/>
      <c r="DB5" s="20"/>
      <c r="DC5" s="20"/>
      <c r="DD5" s="20"/>
      <c r="DE5" s="20"/>
      <c r="DF5" s="20"/>
      <c r="DG5" s="20"/>
      <c r="DH5" s="20"/>
      <c r="DI5" s="20"/>
      <c r="DJ5" s="20"/>
      <c r="DK5" s="20"/>
      <c r="DL5" s="20"/>
      <c r="DM5" s="20"/>
      <c r="DN5" s="20"/>
      <c r="DO5" s="20"/>
      <c r="DP5" s="20"/>
      <c r="DQ5" s="20"/>
      <c r="DR5" s="20"/>
      <c r="DS5" s="20"/>
      <c r="DT5" s="20"/>
      <c r="DU5" s="20"/>
      <c r="DV5" s="20"/>
      <c r="DW5" s="20"/>
      <c r="DX5" s="20"/>
      <c r="DY5" s="20"/>
      <c r="DZ5" s="20"/>
      <c r="EA5" s="20"/>
    </row>
    <row r="6" spans="1:131">
      <c r="A6" s="20" t="s">
        <v>446</v>
      </c>
      <c r="B6" s="20"/>
      <c r="C6" s="45">
        <v>0</v>
      </c>
      <c r="D6" s="45">
        <v>0</v>
      </c>
      <c r="E6" s="45">
        <v>0</v>
      </c>
      <c r="F6" s="45">
        <v>0</v>
      </c>
      <c r="G6" s="45">
        <v>0</v>
      </c>
      <c r="H6" s="45">
        <v>0</v>
      </c>
      <c r="I6" s="45">
        <v>0</v>
      </c>
      <c r="J6" s="45">
        <v>9999</v>
      </c>
      <c r="K6" s="45">
        <v>9999</v>
      </c>
      <c r="L6" s="73">
        <v>9999</v>
      </c>
      <c r="M6" s="45">
        <v>0</v>
      </c>
      <c r="N6" s="45">
        <v>0</v>
      </c>
      <c r="O6" s="45">
        <v>0</v>
      </c>
      <c r="P6" s="45">
        <v>0</v>
      </c>
      <c r="Q6" s="45">
        <v>0</v>
      </c>
      <c r="R6" s="45">
        <v>0</v>
      </c>
      <c r="S6" s="45">
        <v>0</v>
      </c>
      <c r="T6" s="45">
        <v>0</v>
      </c>
      <c r="U6" s="45">
        <v>0</v>
      </c>
      <c r="V6" s="45">
        <v>0</v>
      </c>
      <c r="W6" s="45">
        <v>0</v>
      </c>
      <c r="X6" s="45">
        <v>0</v>
      </c>
      <c r="Y6" s="45">
        <v>0</v>
      </c>
      <c r="Z6" s="45">
        <v>0</v>
      </c>
      <c r="AA6" s="45"/>
      <c r="AB6" s="45">
        <v>0</v>
      </c>
      <c r="AC6" s="45">
        <v>0</v>
      </c>
      <c r="AD6" s="45">
        <v>0</v>
      </c>
      <c r="AE6" s="45">
        <v>0</v>
      </c>
      <c r="AF6" s="45">
        <v>0</v>
      </c>
      <c r="AG6" s="45">
        <v>0</v>
      </c>
      <c r="AH6" s="45">
        <v>0</v>
      </c>
      <c r="AI6" s="45">
        <v>0</v>
      </c>
      <c r="AJ6" s="45">
        <v>0</v>
      </c>
      <c r="AK6" s="45">
        <v>0</v>
      </c>
      <c r="AL6" s="45">
        <v>0</v>
      </c>
      <c r="AM6" s="40">
        <v>0</v>
      </c>
      <c r="AN6" s="40"/>
      <c r="AO6" s="40"/>
      <c r="AP6" s="40"/>
      <c r="AQ6" s="40"/>
      <c r="AR6" s="40"/>
      <c r="AS6" s="40"/>
      <c r="AT6" s="40"/>
      <c r="AU6" s="40"/>
      <c r="AV6" s="40"/>
      <c r="AW6" s="40"/>
      <c r="AX6" s="40"/>
      <c r="AY6" s="40"/>
      <c r="AZ6" s="40"/>
      <c r="BA6" s="40"/>
      <c r="BB6" s="40"/>
      <c r="BC6" s="40"/>
      <c r="BD6" s="40"/>
      <c r="BE6" s="40"/>
      <c r="BF6" s="40"/>
      <c r="BG6" s="40"/>
      <c r="BH6" s="40"/>
      <c r="BI6" s="40"/>
      <c r="BJ6" s="40"/>
      <c r="BK6" s="40"/>
      <c r="BL6" s="40"/>
      <c r="BM6" s="40"/>
      <c r="BN6" s="40"/>
      <c r="BO6" s="40"/>
      <c r="BP6" s="40"/>
      <c r="BQ6" s="40"/>
      <c r="BR6" s="40"/>
      <c r="BS6" s="40"/>
      <c r="BT6" s="40"/>
      <c r="BU6" s="40"/>
      <c r="BV6" s="40"/>
      <c r="BW6" s="40"/>
      <c r="BX6" s="40"/>
      <c r="BY6" s="40"/>
      <c r="BZ6" s="40"/>
      <c r="CA6" s="40"/>
      <c r="CB6" s="40"/>
      <c r="CC6" s="40"/>
      <c r="CD6" s="40"/>
      <c r="CE6" s="40"/>
      <c r="CF6" s="40"/>
      <c r="CG6" s="40"/>
      <c r="CH6" s="40"/>
      <c r="CI6" s="40"/>
      <c r="CJ6" s="40"/>
      <c r="CK6" s="40"/>
      <c r="CL6" s="40"/>
      <c r="CM6" s="40"/>
      <c r="CN6" s="40"/>
      <c r="CO6" s="40"/>
      <c r="CP6" s="40"/>
      <c r="CQ6" s="40"/>
      <c r="CR6" s="40"/>
      <c r="CS6" s="40"/>
      <c r="CT6" s="40"/>
      <c r="CU6" s="40"/>
      <c r="CV6" s="40"/>
      <c r="CW6" s="40"/>
      <c r="CX6" s="20"/>
      <c r="CY6" s="20"/>
      <c r="CZ6" s="20"/>
      <c r="DA6" s="20"/>
      <c r="DB6" s="20"/>
      <c r="DC6" s="20"/>
      <c r="DD6" s="20"/>
      <c r="DE6" s="20"/>
      <c r="DF6" s="20"/>
      <c r="DG6" s="20"/>
      <c r="DH6" s="20"/>
      <c r="DI6" s="20"/>
      <c r="DJ6" s="20"/>
      <c r="DK6" s="20"/>
      <c r="DL6" s="20"/>
      <c r="DM6" s="20"/>
      <c r="DN6" s="20"/>
      <c r="DO6" s="20"/>
      <c r="DP6" s="20"/>
      <c r="DQ6" s="20"/>
      <c r="DR6" s="20"/>
      <c r="DS6" s="20"/>
      <c r="DT6" s="20"/>
      <c r="DU6" s="20"/>
      <c r="DV6" s="20"/>
      <c r="DW6" s="20"/>
      <c r="DX6" s="20"/>
      <c r="DY6" s="20"/>
      <c r="DZ6" s="20"/>
      <c r="EA6" s="20"/>
    </row>
    <row r="7" spans="1:131">
      <c r="A7" s="20" t="s">
        <v>447</v>
      </c>
      <c r="B7" s="20"/>
      <c r="C7" s="45">
        <v>0</v>
      </c>
      <c r="D7" s="45">
        <v>0</v>
      </c>
      <c r="E7" s="45">
        <v>0</v>
      </c>
      <c r="F7" s="45">
        <v>0</v>
      </c>
      <c r="G7" s="45">
        <v>0</v>
      </c>
      <c r="H7" s="45">
        <v>0</v>
      </c>
      <c r="I7" s="45">
        <v>0</v>
      </c>
      <c r="J7" s="45">
        <v>9999</v>
      </c>
      <c r="K7" s="45">
        <v>9999</v>
      </c>
      <c r="L7" s="73">
        <v>9999</v>
      </c>
      <c r="M7" s="45">
        <v>0</v>
      </c>
      <c r="N7" s="45">
        <v>0</v>
      </c>
      <c r="O7" s="45">
        <v>0</v>
      </c>
      <c r="P7" s="45">
        <v>0</v>
      </c>
      <c r="Q7" s="45">
        <v>0</v>
      </c>
      <c r="R7" s="45">
        <v>0</v>
      </c>
      <c r="S7" s="45">
        <v>0</v>
      </c>
      <c r="T7" s="45">
        <v>0</v>
      </c>
      <c r="U7" s="45">
        <v>0</v>
      </c>
      <c r="V7" s="45">
        <v>0</v>
      </c>
      <c r="W7" s="45">
        <v>0</v>
      </c>
      <c r="X7" s="45">
        <v>0</v>
      </c>
      <c r="Y7" s="45">
        <v>0</v>
      </c>
      <c r="Z7" s="45">
        <v>0</v>
      </c>
      <c r="AA7" s="45"/>
      <c r="AB7" s="45">
        <v>0</v>
      </c>
      <c r="AC7" s="45">
        <v>0</v>
      </c>
      <c r="AD7" s="45">
        <v>0</v>
      </c>
      <c r="AE7" s="45">
        <v>0</v>
      </c>
      <c r="AF7" s="45">
        <v>0</v>
      </c>
      <c r="AG7" s="45">
        <v>0</v>
      </c>
      <c r="AH7" s="45">
        <v>0</v>
      </c>
      <c r="AI7" s="45">
        <v>0</v>
      </c>
      <c r="AJ7" s="45">
        <v>0</v>
      </c>
      <c r="AK7" s="45">
        <v>0</v>
      </c>
      <c r="AL7" s="45">
        <v>0</v>
      </c>
      <c r="AM7" s="40">
        <v>0</v>
      </c>
      <c r="AN7" s="40"/>
      <c r="AO7" s="40"/>
      <c r="AP7" s="40"/>
      <c r="AQ7" s="40"/>
      <c r="AR7" s="40"/>
      <c r="AS7" s="40"/>
      <c r="AT7" s="40"/>
      <c r="AU7" s="40"/>
      <c r="AV7" s="40"/>
      <c r="AW7" s="40"/>
      <c r="AX7" s="40"/>
      <c r="AY7" s="40"/>
      <c r="AZ7" s="40"/>
      <c r="BA7" s="40"/>
      <c r="BB7" s="40"/>
      <c r="BC7" s="40"/>
      <c r="BD7" s="40"/>
      <c r="BE7" s="40"/>
      <c r="BF7" s="40"/>
      <c r="BG7" s="40"/>
      <c r="BH7" s="40"/>
      <c r="BI7" s="40"/>
      <c r="BJ7" s="40"/>
      <c r="BK7" s="40"/>
      <c r="BL7" s="40"/>
      <c r="BM7" s="40"/>
      <c r="BN7" s="40"/>
      <c r="BO7" s="40"/>
      <c r="BP7" s="40"/>
      <c r="BQ7" s="40"/>
      <c r="BR7" s="40"/>
      <c r="BS7" s="40"/>
      <c r="BT7" s="40"/>
      <c r="BU7" s="40"/>
      <c r="BV7" s="40"/>
      <c r="BW7" s="40"/>
      <c r="BX7" s="40"/>
      <c r="BY7" s="40"/>
      <c r="BZ7" s="40"/>
      <c r="CA7" s="40"/>
      <c r="CB7" s="40"/>
      <c r="CC7" s="40"/>
      <c r="CD7" s="40"/>
      <c r="CE7" s="40"/>
      <c r="CF7" s="40"/>
      <c r="CG7" s="40"/>
      <c r="CH7" s="40"/>
      <c r="CI7" s="40"/>
      <c r="CJ7" s="40"/>
      <c r="CK7" s="40"/>
      <c r="CL7" s="40"/>
      <c r="CM7" s="40"/>
      <c r="CN7" s="40"/>
      <c r="CO7" s="40"/>
      <c r="CP7" s="40"/>
      <c r="CQ7" s="40"/>
      <c r="CR7" s="40"/>
      <c r="CS7" s="40"/>
      <c r="CT7" s="40"/>
      <c r="CU7" s="40"/>
      <c r="CV7" s="40"/>
      <c r="CW7" s="40"/>
      <c r="CX7" s="20"/>
      <c r="CY7" s="20"/>
      <c r="CZ7" s="20"/>
      <c r="DA7" s="20"/>
      <c r="DB7" s="20"/>
      <c r="DC7" s="20"/>
      <c r="DD7" s="20"/>
      <c r="DE7" s="20"/>
      <c r="DF7" s="20"/>
      <c r="DG7" s="20"/>
      <c r="DH7" s="20"/>
      <c r="DI7" s="20"/>
      <c r="DJ7" s="20"/>
      <c r="DK7" s="20"/>
      <c r="DL7" s="20"/>
      <c r="DM7" s="20"/>
      <c r="DN7" s="20"/>
      <c r="DO7" s="20"/>
      <c r="DP7" s="20"/>
      <c r="DQ7" s="20"/>
      <c r="DR7" s="20"/>
      <c r="DS7" s="20"/>
      <c r="DT7" s="20"/>
      <c r="DU7" s="20"/>
      <c r="DV7" s="20"/>
      <c r="DW7" s="20"/>
      <c r="DX7" s="20"/>
      <c r="DY7" s="20"/>
      <c r="DZ7" s="20"/>
      <c r="EA7" s="20"/>
    </row>
    <row r="8" spans="1:131">
      <c r="A8" s="20" t="s">
        <v>451</v>
      </c>
      <c r="B8" s="20"/>
      <c r="C8" s="45">
        <v>0</v>
      </c>
      <c r="D8" s="45">
        <v>0</v>
      </c>
      <c r="E8" s="45">
        <v>0</v>
      </c>
      <c r="F8" s="45">
        <v>0</v>
      </c>
      <c r="G8" s="45">
        <v>0</v>
      </c>
      <c r="H8" s="45">
        <v>0</v>
      </c>
      <c r="I8" s="45">
        <v>0</v>
      </c>
      <c r="J8" s="45">
        <v>9999</v>
      </c>
      <c r="K8" s="45">
        <v>9999</v>
      </c>
      <c r="L8" s="73">
        <v>9999</v>
      </c>
      <c r="M8" s="45">
        <v>0</v>
      </c>
      <c r="N8" s="45">
        <v>0</v>
      </c>
      <c r="O8" s="45">
        <v>0</v>
      </c>
      <c r="P8" s="45">
        <v>0</v>
      </c>
      <c r="Q8" s="45">
        <v>0</v>
      </c>
      <c r="R8" s="45">
        <v>0</v>
      </c>
      <c r="S8" s="45">
        <v>0</v>
      </c>
      <c r="T8" s="45">
        <v>0</v>
      </c>
      <c r="U8" s="45">
        <v>0</v>
      </c>
      <c r="V8" s="45">
        <v>0</v>
      </c>
      <c r="W8" s="45">
        <v>0</v>
      </c>
      <c r="X8" s="45">
        <v>0</v>
      </c>
      <c r="Y8" s="45">
        <v>0</v>
      </c>
      <c r="Z8" s="45">
        <v>0</v>
      </c>
      <c r="AA8" s="45"/>
      <c r="AB8" s="45">
        <v>0</v>
      </c>
      <c r="AC8" s="45">
        <v>0</v>
      </c>
      <c r="AD8" s="45">
        <v>0</v>
      </c>
      <c r="AE8" s="45">
        <v>0</v>
      </c>
      <c r="AF8" s="45">
        <v>0</v>
      </c>
      <c r="AG8" s="45">
        <v>0</v>
      </c>
      <c r="AH8" s="45">
        <v>0</v>
      </c>
      <c r="AI8" s="45">
        <v>0</v>
      </c>
      <c r="AJ8" s="45">
        <v>0</v>
      </c>
      <c r="AK8" s="45">
        <v>0</v>
      </c>
      <c r="AL8" s="45">
        <v>0</v>
      </c>
      <c r="AM8" s="40">
        <v>0</v>
      </c>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0"/>
      <c r="CN8" s="40"/>
      <c r="CO8" s="40"/>
      <c r="CP8" s="40"/>
      <c r="CQ8" s="40"/>
      <c r="CR8" s="40"/>
      <c r="CS8" s="40"/>
      <c r="CT8" s="40"/>
      <c r="CU8" s="40"/>
      <c r="CV8" s="40"/>
      <c r="CW8" s="40"/>
      <c r="CX8" s="20"/>
      <c r="CY8" s="20"/>
      <c r="CZ8" s="20"/>
      <c r="DA8" s="20"/>
      <c r="DB8" s="20"/>
      <c r="DC8" s="20"/>
      <c r="DD8" s="20"/>
      <c r="DE8" s="20"/>
      <c r="DF8" s="20"/>
      <c r="DG8" s="20"/>
      <c r="DH8" s="20"/>
      <c r="DI8" s="20"/>
      <c r="DJ8" s="20"/>
      <c r="DK8" s="20"/>
      <c r="DL8" s="20"/>
      <c r="DM8" s="20"/>
      <c r="DN8" s="20"/>
      <c r="DO8" s="20"/>
      <c r="DP8" s="20"/>
      <c r="DQ8" s="20"/>
      <c r="DR8" s="20"/>
      <c r="DS8" s="20"/>
      <c r="DT8" s="20"/>
      <c r="DU8" s="20"/>
      <c r="DV8" s="20"/>
      <c r="DW8" s="20"/>
      <c r="DX8" s="20"/>
      <c r="DY8" s="20"/>
      <c r="DZ8" s="20"/>
      <c r="EA8" s="20"/>
    </row>
    <row r="9" spans="1:131">
      <c r="A9" s="20" t="s">
        <v>452</v>
      </c>
      <c r="B9" s="20"/>
      <c r="C9" s="45">
        <v>0</v>
      </c>
      <c r="D9" s="45">
        <v>0</v>
      </c>
      <c r="E9" s="45">
        <v>0</v>
      </c>
      <c r="F9" s="45">
        <v>0</v>
      </c>
      <c r="G9" s="45">
        <v>0</v>
      </c>
      <c r="H9" s="45">
        <v>0</v>
      </c>
      <c r="I9" s="45">
        <v>0</v>
      </c>
      <c r="J9" s="45">
        <v>9999</v>
      </c>
      <c r="K9" s="45">
        <v>9999</v>
      </c>
      <c r="L9" s="73">
        <v>9999</v>
      </c>
      <c r="M9" s="45">
        <v>0</v>
      </c>
      <c r="N9" s="45">
        <v>0</v>
      </c>
      <c r="O9" s="45">
        <v>0</v>
      </c>
      <c r="P9" s="45">
        <v>0</v>
      </c>
      <c r="Q9" s="45">
        <v>0</v>
      </c>
      <c r="R9" s="45">
        <v>0</v>
      </c>
      <c r="S9" s="45">
        <v>0</v>
      </c>
      <c r="T9" s="45">
        <v>0</v>
      </c>
      <c r="U9" s="45">
        <v>0</v>
      </c>
      <c r="V9" s="45">
        <v>0</v>
      </c>
      <c r="W9" s="45">
        <v>0</v>
      </c>
      <c r="X9" s="45">
        <v>0</v>
      </c>
      <c r="Y9" s="45">
        <v>0</v>
      </c>
      <c r="Z9" s="45">
        <v>0</v>
      </c>
      <c r="AA9" s="45"/>
      <c r="AB9" s="45">
        <v>0</v>
      </c>
      <c r="AC9" s="45">
        <v>0</v>
      </c>
      <c r="AD9" s="45">
        <v>0</v>
      </c>
      <c r="AE9" s="45">
        <v>0</v>
      </c>
      <c r="AF9" s="45">
        <v>0</v>
      </c>
      <c r="AG9" s="45">
        <v>0</v>
      </c>
      <c r="AH9" s="45">
        <v>0</v>
      </c>
      <c r="AI9" s="45">
        <v>0</v>
      </c>
      <c r="AJ9" s="45">
        <v>0</v>
      </c>
      <c r="AK9" s="45">
        <v>0</v>
      </c>
      <c r="AL9" s="45">
        <v>0</v>
      </c>
      <c r="AM9" s="40">
        <v>0</v>
      </c>
      <c r="AN9" s="40"/>
      <c r="AO9" s="40"/>
      <c r="AP9" s="40"/>
      <c r="AQ9" s="40"/>
      <c r="AR9" s="40"/>
      <c r="AS9" s="40"/>
      <c r="AT9" s="40"/>
      <c r="AU9" s="40"/>
      <c r="AV9" s="40"/>
      <c r="AW9" s="40"/>
      <c r="AX9" s="40"/>
      <c r="AY9" s="40"/>
      <c r="AZ9" s="40"/>
      <c r="BA9" s="40"/>
      <c r="BB9" s="40"/>
      <c r="BC9" s="40"/>
      <c r="BD9" s="40"/>
      <c r="BE9" s="40"/>
      <c r="BF9" s="40"/>
      <c r="BG9" s="40"/>
      <c r="BH9" s="40"/>
      <c r="BI9" s="40"/>
      <c r="BJ9" s="40"/>
      <c r="BK9" s="40"/>
      <c r="BL9" s="40"/>
      <c r="BM9" s="40"/>
      <c r="BN9" s="40"/>
      <c r="BO9" s="40"/>
      <c r="BP9" s="40"/>
      <c r="BQ9" s="40"/>
      <c r="BR9" s="40"/>
      <c r="BS9" s="40"/>
      <c r="BT9" s="40"/>
      <c r="BU9" s="40"/>
      <c r="BV9" s="40"/>
      <c r="BW9" s="40"/>
      <c r="BX9" s="40"/>
      <c r="BY9" s="40"/>
      <c r="BZ9" s="40"/>
      <c r="CA9" s="40"/>
      <c r="CB9" s="40"/>
      <c r="CC9" s="40"/>
      <c r="CD9" s="40"/>
      <c r="CE9" s="40"/>
      <c r="CF9" s="40"/>
      <c r="CG9" s="40"/>
      <c r="CH9" s="40"/>
      <c r="CI9" s="40"/>
      <c r="CJ9" s="40"/>
      <c r="CK9" s="40"/>
      <c r="CL9" s="40"/>
      <c r="CM9" s="40"/>
      <c r="CN9" s="40"/>
      <c r="CO9" s="40"/>
      <c r="CP9" s="40"/>
      <c r="CQ9" s="40"/>
      <c r="CR9" s="40"/>
      <c r="CS9" s="40"/>
      <c r="CT9" s="40"/>
      <c r="CU9" s="40"/>
      <c r="CV9" s="40"/>
      <c r="CW9" s="40"/>
      <c r="CX9" s="20"/>
      <c r="CY9" s="20"/>
      <c r="CZ9" s="20"/>
      <c r="DA9" s="20"/>
      <c r="DB9" s="20"/>
      <c r="DC9" s="20"/>
      <c r="DD9" s="20"/>
      <c r="DE9" s="20"/>
      <c r="DF9" s="20"/>
      <c r="DG9" s="20"/>
      <c r="DH9" s="20"/>
      <c r="DI9" s="20"/>
      <c r="DJ9" s="20"/>
      <c r="DK9" s="20"/>
      <c r="DL9" s="20"/>
      <c r="DM9" s="20"/>
      <c r="DN9" s="20"/>
      <c r="DO9" s="20"/>
      <c r="DP9" s="20"/>
      <c r="DQ9" s="20"/>
      <c r="DR9" s="20"/>
      <c r="DS9" s="20"/>
      <c r="DT9" s="20"/>
      <c r="DU9" s="20"/>
      <c r="DV9" s="20"/>
      <c r="DW9" s="20"/>
      <c r="DX9" s="20"/>
      <c r="DY9" s="20"/>
      <c r="DZ9" s="20"/>
      <c r="EA9" s="20"/>
    </row>
    <row r="10" spans="1:131">
      <c r="A10" s="20" t="s">
        <v>453</v>
      </c>
      <c r="B10" s="20"/>
      <c r="C10" s="45">
        <v>0</v>
      </c>
      <c r="D10" s="45">
        <v>0</v>
      </c>
      <c r="E10" s="45">
        <v>0</v>
      </c>
      <c r="F10" s="45">
        <v>0</v>
      </c>
      <c r="G10" s="45">
        <v>0</v>
      </c>
      <c r="H10" s="45">
        <v>0</v>
      </c>
      <c r="I10" s="45">
        <v>0</v>
      </c>
      <c r="J10" s="45">
        <v>9999</v>
      </c>
      <c r="K10" s="45">
        <v>9999</v>
      </c>
      <c r="L10" s="73">
        <v>9999</v>
      </c>
      <c r="M10" s="45">
        <v>0</v>
      </c>
      <c r="N10" s="45">
        <v>0</v>
      </c>
      <c r="O10" s="45">
        <v>0</v>
      </c>
      <c r="P10" s="45">
        <v>0</v>
      </c>
      <c r="Q10" s="45">
        <v>0</v>
      </c>
      <c r="R10" s="45">
        <v>0</v>
      </c>
      <c r="S10" s="45">
        <v>0</v>
      </c>
      <c r="T10" s="45">
        <v>0</v>
      </c>
      <c r="U10" s="45">
        <v>0</v>
      </c>
      <c r="V10" s="45">
        <v>0</v>
      </c>
      <c r="W10" s="45">
        <v>0</v>
      </c>
      <c r="X10" s="45">
        <v>0</v>
      </c>
      <c r="Y10" s="45">
        <v>0</v>
      </c>
      <c r="Z10" s="45">
        <v>0</v>
      </c>
      <c r="AA10" s="45"/>
      <c r="AB10" s="45">
        <v>0</v>
      </c>
      <c r="AC10" s="45">
        <v>0</v>
      </c>
      <c r="AD10" s="45">
        <v>0</v>
      </c>
      <c r="AE10" s="45">
        <v>0</v>
      </c>
      <c r="AF10" s="45">
        <v>0</v>
      </c>
      <c r="AG10" s="45">
        <v>0</v>
      </c>
      <c r="AH10" s="45">
        <v>0</v>
      </c>
      <c r="AI10" s="45">
        <v>0</v>
      </c>
      <c r="AJ10" s="45">
        <v>0</v>
      </c>
      <c r="AK10" s="45">
        <v>0</v>
      </c>
      <c r="AL10" s="45">
        <v>0</v>
      </c>
      <c r="AM10" s="40">
        <v>0</v>
      </c>
      <c r="AN10" s="40"/>
      <c r="AO10" s="40"/>
      <c r="AP10" s="40"/>
      <c r="AQ10" s="40"/>
      <c r="AR10" s="40"/>
      <c r="AS10" s="40"/>
      <c r="AT10" s="40"/>
      <c r="AU10" s="40"/>
      <c r="AV10" s="40"/>
      <c r="AW10" s="40"/>
      <c r="AX10" s="40"/>
      <c r="AY10" s="40"/>
      <c r="AZ10" s="40"/>
      <c r="BA10" s="40"/>
      <c r="BB10" s="40"/>
      <c r="BC10" s="40"/>
      <c r="BD10" s="40"/>
      <c r="BE10" s="40"/>
      <c r="BF10" s="40"/>
      <c r="BG10" s="40"/>
      <c r="BH10" s="40"/>
      <c r="BI10" s="40"/>
      <c r="BJ10" s="40"/>
      <c r="BK10" s="40"/>
      <c r="BL10" s="40"/>
      <c r="BM10" s="40"/>
      <c r="BN10" s="40"/>
      <c r="BO10" s="40"/>
      <c r="BP10" s="40"/>
      <c r="BQ10" s="40"/>
      <c r="BR10" s="40"/>
      <c r="BS10" s="40"/>
      <c r="BT10" s="40"/>
      <c r="BU10" s="40"/>
      <c r="BV10" s="40"/>
      <c r="BW10" s="40"/>
      <c r="BX10" s="40"/>
      <c r="BY10" s="40"/>
      <c r="BZ10" s="40"/>
      <c r="CA10" s="40"/>
      <c r="CB10" s="40"/>
      <c r="CC10" s="40"/>
      <c r="CD10" s="40"/>
      <c r="CE10" s="40"/>
      <c r="CF10" s="40"/>
      <c r="CG10" s="40"/>
      <c r="CH10" s="40"/>
      <c r="CI10" s="40"/>
      <c r="CJ10" s="40"/>
      <c r="CK10" s="40"/>
      <c r="CL10" s="40"/>
      <c r="CM10" s="40"/>
      <c r="CN10" s="40"/>
      <c r="CO10" s="40"/>
      <c r="CP10" s="40"/>
      <c r="CQ10" s="40"/>
      <c r="CR10" s="40"/>
      <c r="CS10" s="40"/>
      <c r="CT10" s="40"/>
      <c r="CU10" s="40"/>
      <c r="CV10" s="40"/>
      <c r="CW10" s="40"/>
      <c r="CX10" s="20"/>
      <c r="CY10" s="20"/>
      <c r="CZ10" s="20"/>
      <c r="DA10" s="20"/>
      <c r="DB10" s="20"/>
      <c r="DC10" s="20"/>
      <c r="DD10" s="20"/>
      <c r="DE10" s="20"/>
      <c r="DF10" s="20"/>
      <c r="DG10" s="20"/>
      <c r="DH10" s="20"/>
      <c r="DI10" s="20"/>
      <c r="DJ10" s="20"/>
      <c r="DK10" s="20"/>
      <c r="DL10" s="20"/>
      <c r="DM10" s="20"/>
      <c r="DN10" s="20"/>
      <c r="DO10" s="20"/>
      <c r="DP10" s="20"/>
      <c r="DQ10" s="20"/>
      <c r="DR10" s="20"/>
      <c r="DS10" s="20"/>
      <c r="DT10" s="20"/>
      <c r="DU10" s="20"/>
      <c r="DV10" s="20"/>
      <c r="DW10" s="20"/>
      <c r="DX10" s="20"/>
      <c r="DY10" s="20"/>
      <c r="DZ10" s="20"/>
      <c r="EA10" s="20"/>
    </row>
    <row r="11" spans="1:131">
      <c r="A11" s="20" t="s">
        <v>454</v>
      </c>
      <c r="B11" s="20"/>
      <c r="C11" s="45">
        <v>0</v>
      </c>
      <c r="D11" s="45">
        <v>0</v>
      </c>
      <c r="E11" s="45">
        <v>0</v>
      </c>
      <c r="F11" s="45">
        <v>0</v>
      </c>
      <c r="G11" s="45">
        <v>0</v>
      </c>
      <c r="H11" s="45">
        <v>0</v>
      </c>
      <c r="I11" s="45">
        <v>0</v>
      </c>
      <c r="J11" s="45">
        <v>9999</v>
      </c>
      <c r="K11" s="45">
        <v>9999</v>
      </c>
      <c r="L11" s="73">
        <v>9999</v>
      </c>
      <c r="M11" s="45">
        <v>0</v>
      </c>
      <c r="N11" s="45">
        <v>0</v>
      </c>
      <c r="O11" s="45">
        <v>0</v>
      </c>
      <c r="P11" s="45">
        <v>0</v>
      </c>
      <c r="Q11" s="45">
        <v>0</v>
      </c>
      <c r="R11" s="45">
        <v>0</v>
      </c>
      <c r="S11" s="45">
        <v>0</v>
      </c>
      <c r="T11" s="45">
        <v>0</v>
      </c>
      <c r="U11" s="45">
        <v>0</v>
      </c>
      <c r="V11" s="45">
        <v>0</v>
      </c>
      <c r="W11" s="45">
        <v>0</v>
      </c>
      <c r="X11" s="45">
        <v>0</v>
      </c>
      <c r="Y11" s="45">
        <v>0</v>
      </c>
      <c r="Z11" s="45">
        <v>0</v>
      </c>
      <c r="AA11" s="45"/>
      <c r="AB11" s="45">
        <v>0</v>
      </c>
      <c r="AC11" s="45">
        <v>0</v>
      </c>
      <c r="AD11" s="45">
        <v>0</v>
      </c>
      <c r="AE11" s="45">
        <v>0</v>
      </c>
      <c r="AF11" s="45">
        <v>0</v>
      </c>
      <c r="AG11" s="45">
        <v>0</v>
      </c>
      <c r="AH11" s="45">
        <v>0</v>
      </c>
      <c r="AI11" s="45">
        <v>0</v>
      </c>
      <c r="AJ11" s="45">
        <v>0</v>
      </c>
      <c r="AK11" s="45">
        <v>0</v>
      </c>
      <c r="AL11" s="45">
        <v>0</v>
      </c>
      <c r="AM11" s="40">
        <v>0</v>
      </c>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0"/>
      <c r="CM11" s="40"/>
      <c r="CN11" s="40"/>
      <c r="CO11" s="40"/>
      <c r="CP11" s="40"/>
      <c r="CQ11" s="40"/>
      <c r="CR11" s="40"/>
      <c r="CS11" s="40"/>
      <c r="CT11" s="40"/>
      <c r="CU11" s="40"/>
      <c r="CV11" s="40"/>
      <c r="CW11" s="40"/>
      <c r="CX11" s="20"/>
      <c r="CY11" s="20"/>
      <c r="CZ11" s="20"/>
      <c r="DA11" s="20"/>
      <c r="DB11" s="20"/>
      <c r="DC11" s="20"/>
      <c r="DD11" s="20"/>
      <c r="DE11" s="20"/>
      <c r="DF11" s="20"/>
      <c r="DG11" s="20"/>
      <c r="DH11" s="20"/>
      <c r="DI11" s="20"/>
      <c r="DJ11" s="20"/>
      <c r="DK11" s="20"/>
      <c r="DL11" s="20"/>
      <c r="DM11" s="20"/>
      <c r="DN11" s="20"/>
      <c r="DO11" s="20"/>
      <c r="DP11" s="20"/>
      <c r="DQ11" s="20"/>
      <c r="DR11" s="20"/>
      <c r="DS11" s="20"/>
      <c r="DT11" s="20"/>
      <c r="DU11" s="20"/>
      <c r="DV11" s="20"/>
      <c r="DW11" s="20"/>
      <c r="DX11" s="20"/>
      <c r="DY11" s="20"/>
      <c r="DZ11" s="20"/>
      <c r="EA11" s="20"/>
    </row>
    <row r="12" spans="1:131">
      <c r="A12" s="20" t="s">
        <v>455</v>
      </c>
      <c r="B12" s="20"/>
      <c r="C12" s="45">
        <v>0</v>
      </c>
      <c r="D12" s="45">
        <v>0</v>
      </c>
      <c r="E12" s="45">
        <v>0</v>
      </c>
      <c r="F12" s="45">
        <v>0</v>
      </c>
      <c r="G12" s="45">
        <v>0</v>
      </c>
      <c r="H12" s="45">
        <v>0</v>
      </c>
      <c r="I12" s="45">
        <v>0</v>
      </c>
      <c r="J12" s="45">
        <v>9999</v>
      </c>
      <c r="K12" s="45">
        <v>9999</v>
      </c>
      <c r="L12" s="73">
        <v>9999</v>
      </c>
      <c r="M12" s="45">
        <v>0</v>
      </c>
      <c r="N12" s="45">
        <v>0</v>
      </c>
      <c r="O12" s="45">
        <v>0</v>
      </c>
      <c r="P12" s="45">
        <v>0</v>
      </c>
      <c r="Q12" s="45">
        <v>0</v>
      </c>
      <c r="R12" s="45">
        <v>0</v>
      </c>
      <c r="S12" s="45">
        <v>0</v>
      </c>
      <c r="T12" s="45">
        <v>0</v>
      </c>
      <c r="U12" s="45">
        <v>0</v>
      </c>
      <c r="V12" s="45">
        <v>0</v>
      </c>
      <c r="W12" s="45">
        <v>0</v>
      </c>
      <c r="X12" s="45">
        <v>0</v>
      </c>
      <c r="Y12" s="45">
        <v>0</v>
      </c>
      <c r="Z12" s="45">
        <v>0</v>
      </c>
      <c r="AA12" s="45"/>
      <c r="AB12" s="45">
        <v>0</v>
      </c>
      <c r="AC12" s="45">
        <v>0</v>
      </c>
      <c r="AD12" s="45">
        <v>0</v>
      </c>
      <c r="AE12" s="45">
        <v>0</v>
      </c>
      <c r="AF12" s="45">
        <v>0</v>
      </c>
      <c r="AG12" s="45">
        <v>0</v>
      </c>
      <c r="AH12" s="45">
        <v>0</v>
      </c>
      <c r="AI12" s="45">
        <v>0</v>
      </c>
      <c r="AJ12" s="45">
        <v>0</v>
      </c>
      <c r="AK12" s="45">
        <v>0</v>
      </c>
      <c r="AL12" s="45">
        <v>0</v>
      </c>
      <c r="AM12" s="40">
        <v>0</v>
      </c>
      <c r="AN12" s="40"/>
      <c r="AO12" s="40"/>
      <c r="AP12" s="40"/>
      <c r="AQ12" s="40"/>
      <c r="AR12" s="40"/>
      <c r="AS12" s="40"/>
      <c r="AT12" s="40"/>
      <c r="AU12" s="40"/>
      <c r="AV12" s="40"/>
      <c r="AW12" s="40"/>
      <c r="AX12" s="40"/>
      <c r="AY12" s="40"/>
      <c r="AZ12" s="40"/>
      <c r="BA12" s="40"/>
      <c r="BB12" s="40"/>
      <c r="BC12" s="40"/>
      <c r="BD12" s="40"/>
      <c r="BE12" s="40"/>
      <c r="BF12" s="40"/>
      <c r="BG12" s="40"/>
      <c r="BH12" s="40"/>
      <c r="BI12" s="40"/>
      <c r="BJ12" s="40"/>
      <c r="BK12" s="40"/>
      <c r="BL12" s="40"/>
      <c r="BM12" s="40"/>
      <c r="BN12" s="40"/>
      <c r="BO12" s="40"/>
      <c r="BP12" s="40"/>
      <c r="BQ12" s="40"/>
      <c r="BR12" s="40"/>
      <c r="BS12" s="40"/>
      <c r="BT12" s="40"/>
      <c r="BU12" s="40"/>
      <c r="BV12" s="40"/>
      <c r="BW12" s="40"/>
      <c r="BX12" s="40"/>
      <c r="BY12" s="40"/>
      <c r="BZ12" s="40"/>
      <c r="CA12" s="40"/>
      <c r="CB12" s="40"/>
      <c r="CC12" s="40"/>
      <c r="CD12" s="40"/>
      <c r="CE12" s="40"/>
      <c r="CF12" s="40"/>
      <c r="CG12" s="40"/>
      <c r="CH12" s="40"/>
      <c r="CI12" s="40"/>
      <c r="CJ12" s="40"/>
      <c r="CK12" s="40"/>
      <c r="CL12" s="40"/>
      <c r="CM12" s="40"/>
      <c r="CN12" s="40"/>
      <c r="CO12" s="40"/>
      <c r="CP12" s="40"/>
      <c r="CQ12" s="40"/>
      <c r="CR12" s="40"/>
      <c r="CS12" s="40"/>
      <c r="CT12" s="40"/>
      <c r="CU12" s="40"/>
      <c r="CV12" s="40"/>
      <c r="CW12" s="40"/>
      <c r="CX12" s="20"/>
      <c r="CY12" s="20"/>
      <c r="CZ12" s="20"/>
      <c r="DA12" s="20"/>
      <c r="DB12" s="20"/>
      <c r="DC12" s="20"/>
      <c r="DD12" s="20"/>
      <c r="DE12" s="20"/>
      <c r="DF12" s="20"/>
      <c r="DG12" s="20"/>
      <c r="DH12" s="20"/>
      <c r="DI12" s="20"/>
      <c r="DJ12" s="20"/>
      <c r="DK12" s="20"/>
      <c r="DL12" s="20"/>
      <c r="DM12" s="20"/>
      <c r="DN12" s="20"/>
      <c r="DO12" s="20"/>
      <c r="DP12" s="20"/>
      <c r="DQ12" s="20"/>
      <c r="DR12" s="20"/>
      <c r="DS12" s="20"/>
      <c r="DT12" s="20"/>
      <c r="DU12" s="20"/>
      <c r="DV12" s="20"/>
      <c r="DW12" s="20"/>
      <c r="DX12" s="20"/>
      <c r="DY12" s="20"/>
      <c r="DZ12" s="20"/>
      <c r="EA12" s="20"/>
    </row>
    <row r="13" spans="1:131">
      <c r="A13" s="20" t="s">
        <v>457</v>
      </c>
      <c r="B13" s="20"/>
      <c r="C13" s="45">
        <v>0</v>
      </c>
      <c r="D13" s="45">
        <v>0</v>
      </c>
      <c r="E13" s="45">
        <v>0</v>
      </c>
      <c r="F13" s="45">
        <v>0</v>
      </c>
      <c r="G13" s="45">
        <v>0</v>
      </c>
      <c r="H13" s="45">
        <v>0</v>
      </c>
      <c r="I13" s="45">
        <v>0</v>
      </c>
      <c r="J13" s="45">
        <v>9999</v>
      </c>
      <c r="K13" s="45">
        <v>9999</v>
      </c>
      <c r="L13" s="73">
        <v>9999</v>
      </c>
      <c r="M13" s="45">
        <v>0</v>
      </c>
      <c r="N13" s="45">
        <v>0</v>
      </c>
      <c r="O13" s="45">
        <v>0</v>
      </c>
      <c r="P13" s="45">
        <v>0</v>
      </c>
      <c r="Q13" s="45">
        <v>0</v>
      </c>
      <c r="R13" s="45">
        <v>0</v>
      </c>
      <c r="S13" s="45">
        <v>0</v>
      </c>
      <c r="T13" s="45">
        <v>0</v>
      </c>
      <c r="U13" s="45">
        <v>0</v>
      </c>
      <c r="V13" s="45">
        <v>0</v>
      </c>
      <c r="W13" s="45">
        <v>0</v>
      </c>
      <c r="X13" s="45">
        <v>0</v>
      </c>
      <c r="Y13" s="45">
        <v>0</v>
      </c>
      <c r="Z13" s="45">
        <v>0</v>
      </c>
      <c r="AA13" s="45"/>
      <c r="AB13" s="45">
        <v>0</v>
      </c>
      <c r="AC13" s="45">
        <v>0</v>
      </c>
      <c r="AD13" s="45">
        <v>0</v>
      </c>
      <c r="AE13" s="45">
        <v>0</v>
      </c>
      <c r="AF13" s="45">
        <v>0</v>
      </c>
      <c r="AG13" s="45">
        <v>0</v>
      </c>
      <c r="AH13" s="45">
        <v>0</v>
      </c>
      <c r="AI13" s="45">
        <v>0</v>
      </c>
      <c r="AJ13" s="45">
        <v>0</v>
      </c>
      <c r="AK13" s="45">
        <v>0</v>
      </c>
      <c r="AL13" s="45">
        <v>0</v>
      </c>
      <c r="AM13" s="40">
        <v>0</v>
      </c>
      <c r="AN13" s="40"/>
      <c r="AO13" s="40"/>
      <c r="AP13" s="40"/>
      <c r="AQ13" s="40"/>
      <c r="AR13" s="40"/>
      <c r="AS13" s="40"/>
      <c r="AT13" s="40"/>
      <c r="AU13" s="40"/>
      <c r="AV13" s="40"/>
      <c r="AW13" s="40"/>
      <c r="AX13" s="40"/>
      <c r="AY13" s="40"/>
      <c r="AZ13" s="40"/>
      <c r="BA13" s="40"/>
      <c r="BB13" s="40"/>
      <c r="BC13" s="40"/>
      <c r="BD13" s="40"/>
      <c r="BE13" s="40"/>
      <c r="BF13" s="40"/>
      <c r="BG13" s="40"/>
      <c r="BH13" s="40"/>
      <c r="BI13" s="40"/>
      <c r="BJ13" s="40"/>
      <c r="BK13" s="40"/>
      <c r="BL13" s="40"/>
      <c r="BM13" s="40"/>
      <c r="BN13" s="40"/>
      <c r="BO13" s="40"/>
      <c r="BP13" s="40"/>
      <c r="BQ13" s="40"/>
      <c r="BR13" s="40"/>
      <c r="BS13" s="40"/>
      <c r="BT13" s="40"/>
      <c r="BU13" s="40"/>
      <c r="BV13" s="40"/>
      <c r="BW13" s="40"/>
      <c r="BX13" s="40"/>
      <c r="BY13" s="40"/>
      <c r="BZ13" s="40"/>
      <c r="CA13" s="40"/>
      <c r="CB13" s="40"/>
      <c r="CC13" s="40"/>
      <c r="CD13" s="40"/>
      <c r="CE13" s="40"/>
      <c r="CF13" s="40"/>
      <c r="CG13" s="40"/>
      <c r="CH13" s="40"/>
      <c r="CI13" s="40"/>
      <c r="CJ13" s="40"/>
      <c r="CK13" s="40"/>
      <c r="CL13" s="40"/>
      <c r="CM13" s="40"/>
      <c r="CN13" s="40"/>
      <c r="CO13" s="40"/>
      <c r="CP13" s="40"/>
      <c r="CQ13" s="40"/>
      <c r="CR13" s="40"/>
      <c r="CS13" s="40"/>
      <c r="CT13" s="40"/>
      <c r="CU13" s="40"/>
      <c r="CV13" s="40"/>
      <c r="CW13" s="40"/>
      <c r="CX13" s="20"/>
      <c r="CY13" s="20"/>
      <c r="CZ13" s="20"/>
      <c r="DA13" s="20"/>
      <c r="DB13" s="20"/>
      <c r="DC13" s="20"/>
      <c r="DD13" s="20"/>
      <c r="DE13" s="20"/>
      <c r="DF13" s="20"/>
      <c r="DG13" s="20"/>
      <c r="DH13" s="20"/>
      <c r="DI13" s="20"/>
      <c r="DJ13" s="20"/>
      <c r="DK13" s="20"/>
      <c r="DL13" s="20"/>
      <c r="DM13" s="20"/>
      <c r="DN13" s="20"/>
      <c r="DO13" s="20"/>
      <c r="DP13" s="20"/>
      <c r="DQ13" s="20"/>
      <c r="DR13" s="20"/>
      <c r="DS13" s="20"/>
      <c r="DT13" s="20"/>
      <c r="DU13" s="20"/>
      <c r="DV13" s="20"/>
      <c r="DW13" s="20"/>
      <c r="DX13" s="20"/>
      <c r="DY13" s="20"/>
      <c r="DZ13" s="20"/>
      <c r="EA13" s="20"/>
    </row>
    <row r="14" spans="1:131">
      <c r="A14" s="20" t="s">
        <v>459</v>
      </c>
      <c r="B14" s="20"/>
      <c r="C14" s="45">
        <v>0</v>
      </c>
      <c r="D14" s="45">
        <v>0</v>
      </c>
      <c r="E14" s="45">
        <v>0</v>
      </c>
      <c r="F14" s="45">
        <v>0</v>
      </c>
      <c r="G14" s="45">
        <v>0</v>
      </c>
      <c r="H14" s="45">
        <v>0</v>
      </c>
      <c r="I14" s="45">
        <v>0</v>
      </c>
      <c r="J14" s="45">
        <v>9999</v>
      </c>
      <c r="K14" s="45">
        <v>9999</v>
      </c>
      <c r="L14" s="73">
        <v>9999</v>
      </c>
      <c r="M14" s="45">
        <v>0</v>
      </c>
      <c r="N14" s="45">
        <v>0</v>
      </c>
      <c r="O14" s="45">
        <v>0</v>
      </c>
      <c r="P14" s="45">
        <v>0</v>
      </c>
      <c r="Q14" s="45">
        <v>0</v>
      </c>
      <c r="R14" s="45">
        <v>0</v>
      </c>
      <c r="S14" s="45">
        <v>0</v>
      </c>
      <c r="T14" s="45">
        <v>0</v>
      </c>
      <c r="U14" s="45">
        <v>0</v>
      </c>
      <c r="V14" s="45">
        <v>0</v>
      </c>
      <c r="W14" s="45">
        <v>0</v>
      </c>
      <c r="X14" s="45">
        <v>0</v>
      </c>
      <c r="Y14" s="45">
        <v>0</v>
      </c>
      <c r="Z14" s="45">
        <v>0</v>
      </c>
      <c r="AA14" s="45"/>
      <c r="AB14" s="45">
        <v>0</v>
      </c>
      <c r="AC14" s="45">
        <v>0</v>
      </c>
      <c r="AD14" s="45">
        <v>0</v>
      </c>
      <c r="AE14" s="45">
        <v>0</v>
      </c>
      <c r="AF14" s="45">
        <v>0</v>
      </c>
      <c r="AG14" s="45">
        <v>0</v>
      </c>
      <c r="AH14" s="45">
        <v>0</v>
      </c>
      <c r="AI14" s="45">
        <v>0</v>
      </c>
      <c r="AJ14" s="45">
        <v>0</v>
      </c>
      <c r="AK14" s="45">
        <v>0</v>
      </c>
      <c r="AL14" s="45">
        <v>0</v>
      </c>
      <c r="AM14" s="40">
        <v>0</v>
      </c>
      <c r="AN14" s="40"/>
      <c r="AO14" s="40"/>
      <c r="AP14" s="40"/>
      <c r="AQ14" s="40"/>
      <c r="AR14" s="40"/>
      <c r="AS14" s="40"/>
      <c r="AT14" s="40"/>
      <c r="AU14" s="40"/>
      <c r="AV14" s="40"/>
      <c r="AW14" s="40"/>
      <c r="AX14" s="40"/>
      <c r="AY14" s="40"/>
      <c r="AZ14" s="40"/>
      <c r="BA14" s="40"/>
      <c r="BB14" s="40"/>
      <c r="BC14" s="40"/>
      <c r="BD14" s="40"/>
      <c r="BE14" s="40"/>
      <c r="BF14" s="40"/>
      <c r="BG14" s="40"/>
      <c r="BH14" s="40"/>
      <c r="BI14" s="40"/>
      <c r="BJ14" s="40"/>
      <c r="BK14" s="40"/>
      <c r="BL14" s="40"/>
      <c r="BM14" s="40"/>
      <c r="BN14" s="40"/>
      <c r="BO14" s="40"/>
      <c r="BP14" s="40"/>
      <c r="BQ14" s="40"/>
      <c r="BR14" s="40"/>
      <c r="BS14" s="40"/>
      <c r="BT14" s="40"/>
      <c r="BU14" s="40"/>
      <c r="BV14" s="40"/>
      <c r="BW14" s="40"/>
      <c r="BX14" s="40"/>
      <c r="BY14" s="40"/>
      <c r="BZ14" s="40"/>
      <c r="CA14" s="40"/>
      <c r="CB14" s="40"/>
      <c r="CC14" s="40"/>
      <c r="CD14" s="40"/>
      <c r="CE14" s="40"/>
      <c r="CF14" s="40"/>
      <c r="CG14" s="40"/>
      <c r="CH14" s="40"/>
      <c r="CI14" s="40"/>
      <c r="CJ14" s="40"/>
      <c r="CK14" s="40"/>
      <c r="CL14" s="40"/>
      <c r="CM14" s="40"/>
      <c r="CN14" s="40"/>
      <c r="CO14" s="40"/>
      <c r="CP14" s="40"/>
      <c r="CQ14" s="40"/>
      <c r="CR14" s="40"/>
      <c r="CS14" s="40"/>
      <c r="CT14" s="40"/>
      <c r="CU14" s="40"/>
      <c r="CV14" s="40"/>
      <c r="CW14" s="40"/>
      <c r="CX14" s="20"/>
      <c r="CY14" s="20"/>
      <c r="CZ14" s="20"/>
      <c r="DA14" s="20"/>
      <c r="DB14" s="20"/>
      <c r="DC14" s="20"/>
      <c r="DD14" s="20"/>
      <c r="DE14" s="20"/>
      <c r="DF14" s="20"/>
      <c r="DG14" s="20"/>
      <c r="DH14" s="20"/>
      <c r="DI14" s="20"/>
      <c r="DJ14" s="20"/>
      <c r="DK14" s="20"/>
      <c r="DL14" s="20"/>
      <c r="DM14" s="20"/>
      <c r="DN14" s="20"/>
      <c r="DO14" s="20"/>
      <c r="DP14" s="20"/>
      <c r="DQ14" s="20"/>
      <c r="DR14" s="20"/>
      <c r="DS14" s="20"/>
      <c r="DT14" s="20"/>
      <c r="DU14" s="20"/>
      <c r="DV14" s="20"/>
      <c r="DW14" s="20"/>
      <c r="DX14" s="20"/>
      <c r="DY14" s="20"/>
      <c r="DZ14" s="20"/>
      <c r="EA14" s="20"/>
    </row>
    <row r="15" spans="1:131">
      <c r="A15" s="20" t="s">
        <v>460</v>
      </c>
      <c r="B15" s="20"/>
      <c r="C15" s="45">
        <v>0</v>
      </c>
      <c r="D15" s="45">
        <v>0</v>
      </c>
      <c r="E15" s="45">
        <v>0</v>
      </c>
      <c r="F15" s="45">
        <v>0</v>
      </c>
      <c r="G15" s="45">
        <v>0</v>
      </c>
      <c r="H15" s="45">
        <v>0</v>
      </c>
      <c r="I15" s="45">
        <v>0</v>
      </c>
      <c r="J15" s="45">
        <v>9999</v>
      </c>
      <c r="K15" s="45">
        <v>9999</v>
      </c>
      <c r="L15" s="73">
        <v>9999</v>
      </c>
      <c r="M15" s="45">
        <v>0</v>
      </c>
      <c r="N15" s="45">
        <v>0</v>
      </c>
      <c r="O15" s="45">
        <v>0</v>
      </c>
      <c r="P15" s="45">
        <v>0</v>
      </c>
      <c r="Q15" s="45">
        <v>0</v>
      </c>
      <c r="R15" s="45">
        <v>0</v>
      </c>
      <c r="S15" s="45">
        <v>0</v>
      </c>
      <c r="T15" s="45">
        <v>0</v>
      </c>
      <c r="U15" s="45">
        <v>0</v>
      </c>
      <c r="V15" s="45">
        <v>0</v>
      </c>
      <c r="W15" s="45">
        <v>0</v>
      </c>
      <c r="X15" s="45">
        <v>0</v>
      </c>
      <c r="Y15" s="45">
        <v>0</v>
      </c>
      <c r="Z15" s="45">
        <v>0</v>
      </c>
      <c r="AA15" s="45"/>
      <c r="AB15" s="45">
        <v>0</v>
      </c>
      <c r="AC15" s="45">
        <v>0</v>
      </c>
      <c r="AD15" s="45">
        <v>0</v>
      </c>
      <c r="AE15" s="45">
        <v>0</v>
      </c>
      <c r="AF15" s="45">
        <v>0</v>
      </c>
      <c r="AG15" s="45">
        <v>0</v>
      </c>
      <c r="AH15" s="45">
        <v>0</v>
      </c>
      <c r="AI15" s="45">
        <v>0</v>
      </c>
      <c r="AJ15" s="45">
        <v>0</v>
      </c>
      <c r="AK15" s="45">
        <v>0</v>
      </c>
      <c r="AL15" s="45">
        <v>0</v>
      </c>
      <c r="AM15" s="40">
        <v>0</v>
      </c>
      <c r="AN15" s="40"/>
      <c r="AO15" s="40"/>
      <c r="AP15" s="40"/>
      <c r="AQ15" s="40"/>
      <c r="AR15" s="40"/>
      <c r="AS15" s="40"/>
      <c r="AT15" s="40"/>
      <c r="AU15" s="40"/>
      <c r="AV15" s="40"/>
      <c r="AW15" s="40"/>
      <c r="AX15" s="40"/>
      <c r="AY15" s="40"/>
      <c r="AZ15" s="40"/>
      <c r="BA15" s="40"/>
      <c r="BB15" s="40"/>
      <c r="BC15" s="40"/>
      <c r="BD15" s="40"/>
      <c r="BE15" s="40"/>
      <c r="BF15" s="40"/>
      <c r="BG15" s="40"/>
      <c r="BH15" s="40"/>
      <c r="BI15" s="40"/>
      <c r="BJ15" s="40"/>
      <c r="BK15" s="40"/>
      <c r="BL15" s="40"/>
      <c r="BM15" s="40"/>
      <c r="BN15" s="40"/>
      <c r="BO15" s="40"/>
      <c r="BP15" s="40"/>
      <c r="BQ15" s="40"/>
      <c r="BR15" s="40"/>
      <c r="BS15" s="40"/>
      <c r="BT15" s="40"/>
      <c r="BU15" s="40"/>
      <c r="BV15" s="40"/>
      <c r="BW15" s="40"/>
      <c r="BX15" s="40"/>
      <c r="BY15" s="40"/>
      <c r="BZ15" s="40"/>
      <c r="CA15" s="40"/>
      <c r="CB15" s="40"/>
      <c r="CC15" s="40"/>
      <c r="CD15" s="40"/>
      <c r="CE15" s="40"/>
      <c r="CF15" s="40"/>
      <c r="CG15" s="40"/>
      <c r="CH15" s="40"/>
      <c r="CI15" s="40"/>
      <c r="CJ15" s="40"/>
      <c r="CK15" s="40"/>
      <c r="CL15" s="40"/>
      <c r="CM15" s="40"/>
      <c r="CN15" s="40"/>
      <c r="CO15" s="40"/>
      <c r="CP15" s="40"/>
      <c r="CQ15" s="40"/>
      <c r="CR15" s="40"/>
      <c r="CS15" s="40"/>
      <c r="CT15" s="40"/>
      <c r="CU15" s="40"/>
      <c r="CV15" s="40"/>
      <c r="CW15" s="40"/>
      <c r="CX15" s="20"/>
      <c r="CY15" s="20"/>
      <c r="CZ15" s="20"/>
      <c r="DA15" s="20"/>
      <c r="DB15" s="20"/>
      <c r="DC15" s="20"/>
      <c r="DD15" s="20"/>
      <c r="DE15" s="20"/>
      <c r="DF15" s="20"/>
      <c r="DG15" s="20"/>
      <c r="DH15" s="20"/>
      <c r="DI15" s="20"/>
      <c r="DJ15" s="20"/>
      <c r="DK15" s="20"/>
      <c r="DL15" s="20"/>
      <c r="DM15" s="20"/>
      <c r="DN15" s="20"/>
      <c r="DO15" s="20"/>
      <c r="DP15" s="20"/>
      <c r="DQ15" s="20"/>
      <c r="DR15" s="20"/>
      <c r="DS15" s="20"/>
      <c r="DT15" s="20"/>
      <c r="DU15" s="20"/>
      <c r="DV15" s="20"/>
      <c r="DW15" s="20"/>
      <c r="DX15" s="20"/>
      <c r="DY15" s="20"/>
      <c r="DZ15" s="20"/>
      <c r="EA15" s="20"/>
    </row>
    <row r="16" spans="1:131">
      <c r="A16" s="20" t="s">
        <v>445</v>
      </c>
      <c r="B16" s="20"/>
      <c r="C16" s="45">
        <v>1.8258823770952699</v>
      </c>
      <c r="D16" s="45">
        <v>0.64</v>
      </c>
      <c r="E16" s="45">
        <v>0.128</v>
      </c>
      <c r="F16" s="45">
        <v>0.76800000000000002</v>
      </c>
      <c r="G16" s="45">
        <v>2.182829468646684</v>
      </c>
      <c r="H16" s="45">
        <v>1.1413848714812751</v>
      </c>
      <c r="I16" s="45">
        <v>3684.6185079582301</v>
      </c>
      <c r="J16" s="45">
        <v>14.052426192474456</v>
      </c>
      <c r="K16" s="45">
        <v>79.832300647474767</v>
      </c>
      <c r="L16" s="81">
        <v>0.55652477791765476</v>
      </c>
      <c r="M16" s="45">
        <v>1.7346073435489245E-2</v>
      </c>
      <c r="N16" s="45">
        <v>2.6158861412839976E-4</v>
      </c>
      <c r="O16" s="45">
        <v>9.7025248006096312E-2</v>
      </c>
      <c r="P16" s="45">
        <v>8.8349678451377853E-2</v>
      </c>
      <c r="Q16" s="45">
        <v>0.1020246216187151</v>
      </c>
      <c r="R16" s="45">
        <v>9.6291424399427658E-2</v>
      </c>
      <c r="S16" s="45">
        <v>0.1043565598804454</v>
      </c>
      <c r="T16" s="45">
        <v>0.11247009516601267</v>
      </c>
      <c r="U16" s="45">
        <v>0.11375090253096022</v>
      </c>
      <c r="V16" s="45">
        <v>0.12471277732744722</v>
      </c>
      <c r="W16" s="45">
        <v>0.10546866466198226</v>
      </c>
      <c r="X16" s="45">
        <v>0.10838242531769494</v>
      </c>
      <c r="Y16" s="45">
        <v>8.9609738209630321E-2</v>
      </c>
      <c r="Z16" s="45">
        <v>9.4828692209106932E-2</v>
      </c>
      <c r="AA16" s="45"/>
      <c r="AB16" s="45">
        <v>5.4062602210786632E-2</v>
      </c>
      <c r="AC16" s="45">
        <v>4.5820656898938703E-2</v>
      </c>
      <c r="AD16" s="45">
        <v>4.4084925884691345E-2</v>
      </c>
      <c r="AE16" s="45">
        <v>4.5709937058824021E-2</v>
      </c>
      <c r="AF16" s="45">
        <v>4.7414507777846518E-2</v>
      </c>
      <c r="AG16" s="45">
        <v>4.5714789933299915E-2</v>
      </c>
      <c r="AH16" s="45">
        <v>5.6083383928030417E-2</v>
      </c>
      <c r="AI16" s="45">
        <v>4.9614514398757581E-2</v>
      </c>
      <c r="AJ16" s="45">
        <v>5.3909863610710158E-2</v>
      </c>
      <c r="AK16" s="45">
        <v>4.410277034109196E-2</v>
      </c>
      <c r="AL16" s="45">
        <v>4.8633381354982214E-2</v>
      </c>
      <c r="AM16" s="40">
        <v>5.3460215918413899E-2</v>
      </c>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0"/>
      <c r="CM16" s="40"/>
      <c r="CN16" s="40"/>
      <c r="CO16" s="40"/>
      <c r="CP16" s="40"/>
      <c r="CQ16" s="40"/>
      <c r="CR16" s="40"/>
      <c r="CS16" s="40"/>
      <c r="CT16" s="40"/>
      <c r="CU16" s="40"/>
      <c r="CV16" s="40"/>
      <c r="CW16" s="40"/>
      <c r="CX16" s="20"/>
      <c r="CY16" s="20"/>
      <c r="CZ16" s="20"/>
      <c r="DA16" s="20"/>
      <c r="DB16" s="20"/>
      <c r="DC16" s="20"/>
      <c r="DD16" s="20"/>
      <c r="DE16" s="20"/>
      <c r="DF16" s="20"/>
      <c r="DG16" s="20"/>
      <c r="DH16" s="20"/>
      <c r="DI16" s="20"/>
      <c r="DJ16" s="20"/>
      <c r="DK16" s="20"/>
      <c r="DL16" s="20"/>
      <c r="DM16" s="20"/>
      <c r="DN16" s="20"/>
      <c r="DO16" s="20"/>
      <c r="DP16" s="20"/>
      <c r="DQ16" s="20"/>
      <c r="DR16" s="20"/>
      <c r="DS16" s="20"/>
      <c r="DT16" s="20"/>
      <c r="DU16" s="20"/>
      <c r="DV16" s="20"/>
      <c r="DW16" s="20"/>
      <c r="DX16" s="20"/>
      <c r="DY16" s="20"/>
      <c r="DZ16" s="20"/>
      <c r="EA16" s="20"/>
    </row>
    <row r="17" spans="1:131">
      <c r="A17" s="20" t="s">
        <v>448</v>
      </c>
      <c r="B17" s="20"/>
      <c r="C17" s="45">
        <v>1.8258823770952699</v>
      </c>
      <c r="D17" s="45">
        <v>0.64</v>
      </c>
      <c r="E17" s="45">
        <v>0.128</v>
      </c>
      <c r="F17" s="45">
        <v>0.76800000000000002</v>
      </c>
      <c r="G17" s="45">
        <v>2.182829468646684</v>
      </c>
      <c r="H17" s="45">
        <v>1.1413848714812751</v>
      </c>
      <c r="I17" s="45">
        <v>3684.6185079582301</v>
      </c>
      <c r="J17" s="45">
        <v>14.052426192474456</v>
      </c>
      <c r="K17" s="45">
        <v>79.832300647474767</v>
      </c>
      <c r="L17" s="81">
        <v>0.55652477791765476</v>
      </c>
      <c r="M17" s="45">
        <v>1.7346073435489245E-2</v>
      </c>
      <c r="N17" s="45">
        <v>2.6158861412839976E-4</v>
      </c>
      <c r="O17" s="45">
        <v>9.7025248006096312E-2</v>
      </c>
      <c r="P17" s="45">
        <v>8.8349678451377853E-2</v>
      </c>
      <c r="Q17" s="45">
        <v>0.1020246216187151</v>
      </c>
      <c r="R17" s="45">
        <v>9.6291424399427658E-2</v>
      </c>
      <c r="S17" s="45">
        <v>0.1043565598804454</v>
      </c>
      <c r="T17" s="45">
        <v>0.11247009516601267</v>
      </c>
      <c r="U17" s="45">
        <v>0.11375090253096022</v>
      </c>
      <c r="V17" s="45">
        <v>0.12471277732744722</v>
      </c>
      <c r="W17" s="45">
        <v>0.10546866466198226</v>
      </c>
      <c r="X17" s="45">
        <v>0.10838242531769494</v>
      </c>
      <c r="Y17" s="45">
        <v>8.9609738209630321E-2</v>
      </c>
      <c r="Z17" s="45">
        <v>9.4828692209106932E-2</v>
      </c>
      <c r="AA17" s="45"/>
      <c r="AB17" s="45">
        <v>5.4062602210786632E-2</v>
      </c>
      <c r="AC17" s="45">
        <v>4.5820656898938703E-2</v>
      </c>
      <c r="AD17" s="45">
        <v>4.4084925884691345E-2</v>
      </c>
      <c r="AE17" s="45">
        <v>4.5709937058824021E-2</v>
      </c>
      <c r="AF17" s="45">
        <v>4.7414507777846518E-2</v>
      </c>
      <c r="AG17" s="45">
        <v>4.5714789933299915E-2</v>
      </c>
      <c r="AH17" s="45">
        <v>5.6083383928030417E-2</v>
      </c>
      <c r="AI17" s="45">
        <v>4.9614514398757581E-2</v>
      </c>
      <c r="AJ17" s="45">
        <v>5.3909863610710158E-2</v>
      </c>
      <c r="AK17" s="45">
        <v>4.410277034109196E-2</v>
      </c>
      <c r="AL17" s="45">
        <v>4.8633381354982214E-2</v>
      </c>
      <c r="AM17" s="40">
        <v>5.3460215918413899E-2</v>
      </c>
      <c r="AN17" s="40"/>
      <c r="AO17" s="40"/>
      <c r="AP17" s="40"/>
      <c r="AQ17" s="40"/>
      <c r="AR17" s="40"/>
      <c r="AS17" s="40"/>
      <c r="AT17" s="40"/>
      <c r="AU17" s="40"/>
      <c r="AV17" s="40"/>
      <c r="AW17" s="40"/>
      <c r="AX17" s="40"/>
      <c r="AY17" s="40"/>
      <c r="AZ17" s="40"/>
      <c r="BA17" s="40"/>
      <c r="BB17" s="40"/>
      <c r="BC17" s="40"/>
      <c r="BD17" s="40"/>
      <c r="BE17" s="40"/>
      <c r="BF17" s="40"/>
      <c r="BG17" s="40"/>
      <c r="BH17" s="40"/>
      <c r="BI17" s="40"/>
      <c r="BJ17" s="40"/>
      <c r="BK17" s="40"/>
      <c r="BL17" s="40"/>
      <c r="BM17" s="40"/>
      <c r="BN17" s="40"/>
      <c r="BO17" s="40"/>
      <c r="BP17" s="40"/>
      <c r="BQ17" s="40"/>
      <c r="BR17" s="40"/>
      <c r="BS17" s="40"/>
      <c r="BT17" s="40"/>
      <c r="BU17" s="40"/>
      <c r="BV17" s="40"/>
      <c r="BW17" s="40"/>
      <c r="BX17" s="40"/>
      <c r="BY17" s="40"/>
      <c r="BZ17" s="40"/>
      <c r="CA17" s="40"/>
      <c r="CB17" s="40"/>
      <c r="CC17" s="40"/>
      <c r="CD17" s="40"/>
      <c r="CE17" s="40"/>
      <c r="CF17" s="40"/>
      <c r="CG17" s="40"/>
      <c r="CH17" s="40"/>
      <c r="CI17" s="40"/>
      <c r="CJ17" s="40"/>
      <c r="CK17" s="40"/>
      <c r="CL17" s="40"/>
      <c r="CM17" s="40"/>
      <c r="CN17" s="40"/>
      <c r="CO17" s="40"/>
      <c r="CP17" s="40"/>
      <c r="CQ17" s="40"/>
      <c r="CR17" s="40"/>
      <c r="CS17" s="40"/>
      <c r="CT17" s="40"/>
      <c r="CU17" s="40"/>
      <c r="CV17" s="40"/>
      <c r="CW17" s="40"/>
      <c r="CX17" s="20"/>
      <c r="CY17" s="20"/>
      <c r="CZ17" s="20"/>
      <c r="DA17" s="20"/>
      <c r="DB17" s="20"/>
      <c r="DC17" s="20"/>
      <c r="DD17" s="20"/>
      <c r="DE17" s="20"/>
      <c r="DF17" s="20"/>
      <c r="DG17" s="20"/>
      <c r="DH17" s="20"/>
      <c r="DI17" s="20"/>
      <c r="DJ17" s="20"/>
      <c r="DK17" s="20"/>
      <c r="DL17" s="20"/>
      <c r="DM17" s="20"/>
      <c r="DN17" s="20"/>
      <c r="DO17" s="20"/>
      <c r="DP17" s="20"/>
      <c r="DQ17" s="20"/>
      <c r="DR17" s="20"/>
      <c r="DS17" s="20"/>
      <c r="DT17" s="20"/>
      <c r="DU17" s="20"/>
      <c r="DV17" s="20"/>
      <c r="DW17" s="20"/>
      <c r="DX17" s="20"/>
      <c r="DY17" s="20"/>
      <c r="DZ17" s="20"/>
      <c r="EA17" s="20"/>
    </row>
    <row r="18" spans="1:131">
      <c r="A18" s="20" t="s">
        <v>449</v>
      </c>
      <c r="B18" s="20"/>
      <c r="C18" s="45">
        <v>1.8258823770952699</v>
      </c>
      <c r="D18" s="45">
        <v>0.64</v>
      </c>
      <c r="E18" s="45">
        <v>0.128</v>
      </c>
      <c r="F18" s="45">
        <v>0.76800000000000002</v>
      </c>
      <c r="G18" s="45">
        <v>2.182829468646684</v>
      </c>
      <c r="H18" s="45">
        <v>1.1413848714812751</v>
      </c>
      <c r="I18" s="45">
        <v>3684.6185079582301</v>
      </c>
      <c r="J18" s="45">
        <v>14.052426192474456</v>
      </c>
      <c r="K18" s="45">
        <v>79.832300647474767</v>
      </c>
      <c r="L18" s="81">
        <v>0.55652477791765476</v>
      </c>
      <c r="M18" s="45">
        <v>1.7346073435489245E-2</v>
      </c>
      <c r="N18" s="45">
        <v>2.6158861412839976E-4</v>
      </c>
      <c r="O18" s="45">
        <v>9.7025248006096312E-2</v>
      </c>
      <c r="P18" s="45">
        <v>8.8349678451377853E-2</v>
      </c>
      <c r="Q18" s="45">
        <v>0.1020246216187151</v>
      </c>
      <c r="R18" s="45">
        <v>9.6291424399427658E-2</v>
      </c>
      <c r="S18" s="45">
        <v>0.1043565598804454</v>
      </c>
      <c r="T18" s="45">
        <v>0.11247009516601267</v>
      </c>
      <c r="U18" s="45">
        <v>0.11375090253096022</v>
      </c>
      <c r="V18" s="45">
        <v>0.12471277732744722</v>
      </c>
      <c r="W18" s="45">
        <v>0.10546866466198226</v>
      </c>
      <c r="X18" s="45">
        <v>0.10838242531769494</v>
      </c>
      <c r="Y18" s="45">
        <v>8.9609738209630321E-2</v>
      </c>
      <c r="Z18" s="45">
        <v>9.4828692209106932E-2</v>
      </c>
      <c r="AA18" s="45"/>
      <c r="AB18" s="45">
        <v>5.4062602210786632E-2</v>
      </c>
      <c r="AC18" s="45">
        <v>4.5820656898938703E-2</v>
      </c>
      <c r="AD18" s="45">
        <v>4.4084925884691345E-2</v>
      </c>
      <c r="AE18" s="45">
        <v>4.5709937058824021E-2</v>
      </c>
      <c r="AF18" s="45">
        <v>4.7414507777846518E-2</v>
      </c>
      <c r="AG18" s="45">
        <v>4.5714789933299915E-2</v>
      </c>
      <c r="AH18" s="45">
        <v>5.6083383928030417E-2</v>
      </c>
      <c r="AI18" s="45">
        <v>4.9614514398757581E-2</v>
      </c>
      <c r="AJ18" s="45">
        <v>5.3909863610710158E-2</v>
      </c>
      <c r="AK18" s="45">
        <v>4.410277034109196E-2</v>
      </c>
      <c r="AL18" s="45">
        <v>4.8633381354982214E-2</v>
      </c>
      <c r="AM18" s="40">
        <v>5.3460215918413899E-2</v>
      </c>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0"/>
      <c r="CM18" s="40"/>
      <c r="CN18" s="40"/>
      <c r="CO18" s="40"/>
      <c r="CP18" s="40"/>
      <c r="CQ18" s="40"/>
      <c r="CR18" s="40"/>
      <c r="CS18" s="40"/>
      <c r="CT18" s="40"/>
      <c r="CU18" s="40"/>
      <c r="CV18" s="40"/>
      <c r="CW18" s="40"/>
      <c r="CX18" s="20"/>
      <c r="CY18" s="20"/>
      <c r="CZ18" s="20"/>
      <c r="DA18" s="20"/>
      <c r="DB18" s="20"/>
      <c r="DC18" s="20"/>
      <c r="DD18" s="20"/>
      <c r="DE18" s="20"/>
      <c r="DF18" s="20"/>
      <c r="DG18" s="20"/>
      <c r="DH18" s="20"/>
      <c r="DI18" s="20"/>
      <c r="DJ18" s="20"/>
      <c r="DK18" s="20"/>
      <c r="DL18" s="20"/>
      <c r="DM18" s="20"/>
      <c r="DN18" s="20"/>
      <c r="DO18" s="20"/>
      <c r="DP18" s="20"/>
      <c r="DQ18" s="20"/>
      <c r="DR18" s="20"/>
      <c r="DS18" s="20"/>
      <c r="DT18" s="20"/>
      <c r="DU18" s="20"/>
      <c r="DV18" s="20"/>
      <c r="DW18" s="20"/>
      <c r="DX18" s="20"/>
      <c r="DY18" s="20"/>
      <c r="DZ18" s="20"/>
      <c r="EA18" s="20"/>
    </row>
    <row r="19" spans="1:131">
      <c r="A19" s="20" t="s">
        <v>450</v>
      </c>
      <c r="B19" s="20"/>
      <c r="C19" s="45">
        <v>1.8258823770952699</v>
      </c>
      <c r="D19" s="45">
        <v>0.64</v>
      </c>
      <c r="E19" s="45">
        <v>0.128</v>
      </c>
      <c r="F19" s="45">
        <v>0.76800000000000002</v>
      </c>
      <c r="G19" s="45">
        <v>2.182829468646684</v>
      </c>
      <c r="H19" s="45">
        <v>1.1413848714812751</v>
      </c>
      <c r="I19" s="45">
        <v>3684.6185079582301</v>
      </c>
      <c r="J19" s="45">
        <v>14.052426192474456</v>
      </c>
      <c r="K19" s="45">
        <v>79.832300647474767</v>
      </c>
      <c r="L19" s="81">
        <v>0.55652477791765476</v>
      </c>
      <c r="M19" s="45">
        <v>1.7346073435489245E-2</v>
      </c>
      <c r="N19" s="45">
        <v>2.6158861412839976E-4</v>
      </c>
      <c r="O19" s="45">
        <v>9.7025248006096312E-2</v>
      </c>
      <c r="P19" s="45">
        <v>8.8349678451377853E-2</v>
      </c>
      <c r="Q19" s="45">
        <v>0.1020246216187151</v>
      </c>
      <c r="R19" s="45">
        <v>9.6291424399427658E-2</v>
      </c>
      <c r="S19" s="45">
        <v>0.1043565598804454</v>
      </c>
      <c r="T19" s="45">
        <v>0.11247009516601267</v>
      </c>
      <c r="U19" s="45">
        <v>0.11375090253096022</v>
      </c>
      <c r="V19" s="45">
        <v>0.12471277732744722</v>
      </c>
      <c r="W19" s="45">
        <v>0.10546866466198226</v>
      </c>
      <c r="X19" s="45">
        <v>0.10838242531769494</v>
      </c>
      <c r="Y19" s="45">
        <v>8.9609738209630321E-2</v>
      </c>
      <c r="Z19" s="45">
        <v>9.4828692209106932E-2</v>
      </c>
      <c r="AA19" s="45"/>
      <c r="AB19" s="45">
        <v>5.4062602210786632E-2</v>
      </c>
      <c r="AC19" s="45">
        <v>4.5820656898938703E-2</v>
      </c>
      <c r="AD19" s="45">
        <v>4.4084925884691345E-2</v>
      </c>
      <c r="AE19" s="45">
        <v>4.5709937058824021E-2</v>
      </c>
      <c r="AF19" s="45">
        <v>4.7414507777846518E-2</v>
      </c>
      <c r="AG19" s="45">
        <v>4.5714789933299915E-2</v>
      </c>
      <c r="AH19" s="45">
        <v>5.6083383928030417E-2</v>
      </c>
      <c r="AI19" s="45">
        <v>4.9614514398757581E-2</v>
      </c>
      <c r="AJ19" s="45">
        <v>5.3909863610710158E-2</v>
      </c>
      <c r="AK19" s="45">
        <v>4.410277034109196E-2</v>
      </c>
      <c r="AL19" s="45">
        <v>4.8633381354982214E-2</v>
      </c>
      <c r="AM19" s="40">
        <v>5.3460215918413899E-2</v>
      </c>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0"/>
      <c r="CM19" s="40"/>
      <c r="CN19" s="40"/>
      <c r="CO19" s="40"/>
      <c r="CP19" s="40"/>
      <c r="CQ19" s="40"/>
      <c r="CR19" s="40"/>
      <c r="CS19" s="40"/>
      <c r="CT19" s="40"/>
      <c r="CU19" s="40"/>
      <c r="CV19" s="40"/>
      <c r="CW19" s="40"/>
      <c r="CX19" s="20"/>
      <c r="CY19" s="20"/>
      <c r="CZ19" s="20"/>
      <c r="DA19" s="20"/>
      <c r="DB19" s="20"/>
      <c r="DC19" s="20"/>
      <c r="DD19" s="20"/>
      <c r="DE19" s="20"/>
      <c r="DF19" s="20"/>
      <c r="DG19" s="20"/>
      <c r="DH19" s="20"/>
      <c r="DI19" s="20"/>
      <c r="DJ19" s="20"/>
      <c r="DK19" s="20"/>
      <c r="DL19" s="20"/>
      <c r="DM19" s="20"/>
      <c r="DN19" s="20"/>
      <c r="DO19" s="20"/>
      <c r="DP19" s="20"/>
      <c r="DQ19" s="20"/>
      <c r="DR19" s="20"/>
      <c r="DS19" s="20"/>
      <c r="DT19" s="20"/>
      <c r="DU19" s="20"/>
      <c r="DV19" s="20"/>
      <c r="DW19" s="20"/>
      <c r="DX19" s="20"/>
      <c r="DY19" s="20"/>
      <c r="DZ19" s="20"/>
      <c r="EA19" s="20"/>
    </row>
    <row r="20" spans="1:131">
      <c r="A20" s="20" t="s">
        <v>456</v>
      </c>
      <c r="B20" s="20"/>
      <c r="C20" s="45">
        <v>1.8258823770952699</v>
      </c>
      <c r="D20" s="45">
        <v>0.64</v>
      </c>
      <c r="E20" s="45">
        <v>0.128</v>
      </c>
      <c r="F20" s="45">
        <v>0.76800000000000002</v>
      </c>
      <c r="G20" s="45">
        <v>2.182829468646684</v>
      </c>
      <c r="H20" s="45">
        <v>1.1413848714812751</v>
      </c>
      <c r="I20" s="45">
        <v>3684.6185079582301</v>
      </c>
      <c r="J20" s="45">
        <v>14.052426192474456</v>
      </c>
      <c r="K20" s="45">
        <v>79.832300647474767</v>
      </c>
      <c r="L20" s="81">
        <v>0.55652477791765476</v>
      </c>
      <c r="M20" s="45">
        <v>1.7346073435489245E-2</v>
      </c>
      <c r="N20" s="45">
        <v>2.6158861412839976E-4</v>
      </c>
      <c r="O20" s="45">
        <v>9.7025248006096312E-2</v>
      </c>
      <c r="P20" s="45">
        <v>8.8349678451377853E-2</v>
      </c>
      <c r="Q20" s="45">
        <v>0.1020246216187151</v>
      </c>
      <c r="R20" s="45">
        <v>9.6291424399427658E-2</v>
      </c>
      <c r="S20" s="45">
        <v>0.1043565598804454</v>
      </c>
      <c r="T20" s="45">
        <v>0.11247009516601267</v>
      </c>
      <c r="U20" s="45">
        <v>0.11375090253096022</v>
      </c>
      <c r="V20" s="45">
        <v>0.12471277732744722</v>
      </c>
      <c r="W20" s="45">
        <v>0.10546866466198226</v>
      </c>
      <c r="X20" s="45">
        <v>0.10838242531769494</v>
      </c>
      <c r="Y20" s="45">
        <v>8.9609738209630321E-2</v>
      </c>
      <c r="Z20" s="45">
        <v>9.4828692209106932E-2</v>
      </c>
      <c r="AA20" s="45"/>
      <c r="AB20" s="45">
        <v>5.4062602210786632E-2</v>
      </c>
      <c r="AC20" s="45">
        <v>4.5820656898938703E-2</v>
      </c>
      <c r="AD20" s="45">
        <v>4.4084925884691345E-2</v>
      </c>
      <c r="AE20" s="45">
        <v>4.5709937058824021E-2</v>
      </c>
      <c r="AF20" s="45">
        <v>4.7414507777846518E-2</v>
      </c>
      <c r="AG20" s="45">
        <v>4.5714789933299915E-2</v>
      </c>
      <c r="AH20" s="45">
        <v>5.6083383928030417E-2</v>
      </c>
      <c r="AI20" s="45">
        <v>4.9614514398757581E-2</v>
      </c>
      <c r="AJ20" s="45">
        <v>5.3909863610710158E-2</v>
      </c>
      <c r="AK20" s="45">
        <v>4.410277034109196E-2</v>
      </c>
      <c r="AL20" s="45">
        <v>4.8633381354982214E-2</v>
      </c>
      <c r="AM20" s="40">
        <v>5.3460215918413899E-2</v>
      </c>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0"/>
      <c r="CM20" s="40"/>
      <c r="CN20" s="40"/>
      <c r="CO20" s="40"/>
      <c r="CP20" s="40"/>
      <c r="CQ20" s="40"/>
      <c r="CR20" s="40"/>
      <c r="CS20" s="40"/>
      <c r="CT20" s="40"/>
      <c r="CU20" s="40"/>
      <c r="CV20" s="40"/>
      <c r="CW20" s="40"/>
      <c r="CX20" s="20"/>
      <c r="CY20" s="20"/>
      <c r="CZ20" s="20"/>
      <c r="DA20" s="20"/>
      <c r="DB20" s="20"/>
      <c r="DC20" s="20"/>
      <c r="DD20" s="20"/>
      <c r="DE20" s="20"/>
      <c r="DF20" s="20"/>
      <c r="DG20" s="20"/>
      <c r="DH20" s="20"/>
      <c r="DI20" s="20"/>
      <c r="DJ20" s="20"/>
      <c r="DK20" s="20"/>
      <c r="DL20" s="20"/>
      <c r="DM20" s="20"/>
      <c r="DN20" s="20"/>
      <c r="DO20" s="20"/>
      <c r="DP20" s="20"/>
      <c r="DQ20" s="20"/>
      <c r="DR20" s="20"/>
      <c r="DS20" s="20"/>
      <c r="DT20" s="20"/>
      <c r="DU20" s="20"/>
      <c r="DV20" s="20"/>
      <c r="DW20" s="20"/>
      <c r="DX20" s="20"/>
      <c r="DY20" s="20"/>
      <c r="DZ20" s="20"/>
      <c r="EA20" s="20"/>
    </row>
    <row r="21" spans="1:131">
      <c r="A21" s="20" t="s">
        <v>458</v>
      </c>
      <c r="B21" s="20"/>
      <c r="C21" s="45">
        <v>1.8258823770952699</v>
      </c>
      <c r="D21" s="45">
        <v>0.64</v>
      </c>
      <c r="E21" s="45">
        <v>0.128</v>
      </c>
      <c r="F21" s="45">
        <v>0.76800000000000002</v>
      </c>
      <c r="G21" s="45">
        <v>2.182829468646684</v>
      </c>
      <c r="H21" s="45">
        <v>1.1413848714812751</v>
      </c>
      <c r="I21" s="45">
        <v>3684.6185079582301</v>
      </c>
      <c r="J21" s="45">
        <v>14.052426192474456</v>
      </c>
      <c r="K21" s="45">
        <v>79.832300647474767</v>
      </c>
      <c r="L21" s="81">
        <v>0.55652477791765476</v>
      </c>
      <c r="M21" s="45">
        <v>1.7346073435489245E-2</v>
      </c>
      <c r="N21" s="45">
        <v>2.6158861412839976E-4</v>
      </c>
      <c r="O21" s="45">
        <v>9.7025248006096312E-2</v>
      </c>
      <c r="P21" s="45">
        <v>8.8349678451377853E-2</v>
      </c>
      <c r="Q21" s="45">
        <v>0.1020246216187151</v>
      </c>
      <c r="R21" s="45">
        <v>9.6291424399427658E-2</v>
      </c>
      <c r="S21" s="45">
        <v>0.1043565598804454</v>
      </c>
      <c r="T21" s="45">
        <v>0.11247009516601267</v>
      </c>
      <c r="U21" s="45">
        <v>0.11375090253096022</v>
      </c>
      <c r="V21" s="45">
        <v>0.12471277732744722</v>
      </c>
      <c r="W21" s="45">
        <v>0.10546866466198226</v>
      </c>
      <c r="X21" s="45">
        <v>0.10838242531769494</v>
      </c>
      <c r="Y21" s="45">
        <v>8.9609738209630321E-2</v>
      </c>
      <c r="Z21" s="45">
        <v>9.4828692209106932E-2</v>
      </c>
      <c r="AA21" s="45"/>
      <c r="AB21" s="45">
        <v>5.4062602210786632E-2</v>
      </c>
      <c r="AC21" s="45">
        <v>4.5820656898938703E-2</v>
      </c>
      <c r="AD21" s="45">
        <v>4.4084925884691345E-2</v>
      </c>
      <c r="AE21" s="45">
        <v>4.5709937058824021E-2</v>
      </c>
      <c r="AF21" s="45">
        <v>4.7414507777846518E-2</v>
      </c>
      <c r="AG21" s="45">
        <v>4.5714789933299915E-2</v>
      </c>
      <c r="AH21" s="45">
        <v>5.6083383928030417E-2</v>
      </c>
      <c r="AI21" s="45">
        <v>4.9614514398757581E-2</v>
      </c>
      <c r="AJ21" s="45">
        <v>5.3909863610710158E-2</v>
      </c>
      <c r="AK21" s="45">
        <v>4.410277034109196E-2</v>
      </c>
      <c r="AL21" s="45">
        <v>4.8633381354982214E-2</v>
      </c>
      <c r="AM21" s="40">
        <v>5.3460215918413899E-2</v>
      </c>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20"/>
      <c r="CY21" s="20"/>
      <c r="CZ21" s="20"/>
      <c r="DA21" s="20"/>
      <c r="DB21" s="20"/>
      <c r="DC21" s="20"/>
      <c r="DD21" s="20"/>
      <c r="DE21" s="20"/>
      <c r="DF21" s="20"/>
      <c r="DG21" s="20"/>
      <c r="DH21" s="20"/>
      <c r="DI21" s="20"/>
      <c r="DJ21" s="20"/>
      <c r="DK21" s="20"/>
      <c r="DL21" s="20"/>
      <c r="DM21" s="20"/>
      <c r="DN21" s="20"/>
      <c r="DO21" s="20"/>
      <c r="DP21" s="20"/>
      <c r="DQ21" s="20"/>
      <c r="DR21" s="20"/>
      <c r="DS21" s="20"/>
      <c r="DT21" s="20"/>
      <c r="DU21" s="20"/>
      <c r="DV21" s="20"/>
      <c r="DW21" s="20"/>
      <c r="DX21" s="20"/>
      <c r="DY21" s="20"/>
      <c r="DZ21" s="20"/>
      <c r="EA21" s="20"/>
    </row>
    <row r="22" spans="1:131">
      <c r="A22" s="20"/>
      <c r="B22" s="2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0"/>
      <c r="CM22" s="40"/>
      <c r="CN22" s="40"/>
      <c r="CO22" s="40"/>
      <c r="CP22" s="40"/>
      <c r="CQ22" s="40"/>
      <c r="CR22" s="40"/>
      <c r="CS22" s="40"/>
      <c r="CT22" s="40"/>
      <c r="CU22" s="40"/>
      <c r="CV22" s="40"/>
      <c r="CW22" s="40"/>
      <c r="CX22" s="20"/>
      <c r="CY22" s="20"/>
      <c r="CZ22" s="20"/>
      <c r="DA22" s="20"/>
      <c r="DB22" s="20"/>
      <c r="DC22" s="20"/>
      <c r="DD22" s="20"/>
      <c r="DE22" s="20"/>
      <c r="DF22" s="20"/>
      <c r="DG22" s="20"/>
      <c r="DH22" s="20"/>
      <c r="DI22" s="20"/>
      <c r="DJ22" s="20"/>
      <c r="DK22" s="20"/>
      <c r="DL22" s="20"/>
      <c r="DM22" s="20"/>
      <c r="DN22" s="20"/>
      <c r="DO22" s="20"/>
      <c r="DP22" s="20"/>
      <c r="DQ22" s="20"/>
      <c r="DR22" s="20"/>
      <c r="DS22" s="20"/>
      <c r="DT22" s="20"/>
      <c r="DU22" s="20"/>
      <c r="DV22" s="20"/>
      <c r="DW22" s="20"/>
      <c r="DX22" s="20"/>
      <c r="DY22" s="20"/>
      <c r="DZ22" s="20"/>
      <c r="EA22" s="20"/>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EA290"/>
  <sheetViews>
    <sheetView zoomScaleNormal="100" workbookViewId="0">
      <selection activeCell="A28" sqref="A28:EA148"/>
    </sheetView>
  </sheetViews>
  <sheetFormatPr defaultRowHeight="12.75"/>
  <cols>
    <col min="1" max="1" width="53.85546875" customWidth="1"/>
    <col min="2" max="2" width="53.28515625" customWidth="1"/>
    <col min="3" max="3" width="17.42578125" bestFit="1" customWidth="1"/>
    <col min="4" max="4" width="12.140625" bestFit="1" customWidth="1"/>
    <col min="5" max="5" width="12.5703125" customWidth="1"/>
    <col min="6" max="6" width="13.7109375" customWidth="1"/>
    <col min="7" max="7" width="30.85546875" customWidth="1"/>
    <col min="8" max="8" width="15.7109375" bestFit="1" customWidth="1"/>
    <col min="9" max="9" width="15.42578125" bestFit="1" customWidth="1"/>
    <col min="10" max="10" width="14.42578125" bestFit="1" customWidth="1"/>
    <col min="11" max="11" width="14.28515625" customWidth="1"/>
    <col min="12" max="12" width="12.5703125" customWidth="1"/>
    <col min="13" max="13" width="13.28515625" bestFit="1" customWidth="1"/>
    <col min="14" max="14" width="12.140625" bestFit="1" customWidth="1"/>
    <col min="15" max="15" width="13.28515625" bestFit="1" customWidth="1"/>
    <col min="16" max="16" width="27.7109375" customWidth="1"/>
    <col min="17" max="18" width="13.28515625" bestFit="1" customWidth="1"/>
    <col min="19" max="19" width="14.42578125" bestFit="1" customWidth="1"/>
    <col min="20" max="20" width="10.7109375" customWidth="1"/>
    <col min="21" max="21" width="14" bestFit="1" customWidth="1"/>
    <col min="22" max="22" width="12.140625" bestFit="1" customWidth="1"/>
    <col min="23" max="23" width="15.42578125" bestFit="1" customWidth="1"/>
    <col min="24" max="24" width="12.42578125" bestFit="1" customWidth="1"/>
    <col min="25" max="25" width="13.28515625" bestFit="1" customWidth="1"/>
    <col min="26" max="26" width="12.28515625" bestFit="1" customWidth="1"/>
    <col min="27" max="27" width="12.5703125" bestFit="1" customWidth="1"/>
    <col min="28" max="30" width="14.28515625" bestFit="1" customWidth="1"/>
    <col min="31" max="31" width="13.7109375" bestFit="1" customWidth="1"/>
    <col min="32" max="32" width="14" bestFit="1" customWidth="1"/>
    <col min="33" max="33" width="12.85546875" bestFit="1" customWidth="1"/>
    <col min="34" max="34" width="15.28515625" bestFit="1" customWidth="1"/>
    <col min="35" max="35" width="12.28515625" bestFit="1" customWidth="1"/>
    <col min="36" max="36" width="10.85546875" bestFit="1" customWidth="1"/>
    <col min="37" max="37" width="12.28515625" bestFit="1" customWidth="1"/>
    <col min="38" max="38" width="12.5703125" bestFit="1" customWidth="1"/>
    <col min="39" max="43" width="12.85546875" customWidth="1"/>
    <col min="44" max="44" width="12.5703125" customWidth="1"/>
    <col min="45" max="45" width="12.28515625" customWidth="1"/>
    <col min="46" max="46" width="12.7109375" customWidth="1"/>
    <col min="47" max="47" width="11.85546875" customWidth="1"/>
    <col min="48" max="48" width="12.5703125" bestFit="1" customWidth="1"/>
    <col min="49" max="49" width="13.42578125" customWidth="1"/>
    <col min="50" max="50" width="15.7109375" bestFit="1" customWidth="1"/>
    <col min="51" max="51" width="11" bestFit="1" customWidth="1"/>
    <col min="52" max="52" width="16.140625" bestFit="1" customWidth="1"/>
    <col min="53" max="53" width="17.28515625" bestFit="1" customWidth="1"/>
    <col min="54" max="54" width="15" bestFit="1" customWidth="1"/>
    <col min="55" max="55" width="12.5703125" bestFit="1" customWidth="1"/>
    <col min="56" max="56" width="13.5703125" customWidth="1"/>
    <col min="57" max="58" width="14.5703125" bestFit="1" customWidth="1"/>
    <col min="59" max="59" width="14.85546875" bestFit="1" customWidth="1"/>
    <col min="60" max="60" width="15" bestFit="1" customWidth="1"/>
    <col min="61" max="61" width="13.28515625" bestFit="1" customWidth="1"/>
    <col min="62" max="62" width="14" bestFit="1" customWidth="1"/>
    <col min="63" max="63" width="13.28515625" bestFit="1" customWidth="1"/>
    <col min="64" max="64" width="11.140625" bestFit="1" customWidth="1"/>
    <col min="65" max="65" width="16.85546875" bestFit="1" customWidth="1"/>
    <col min="66" max="66" width="14.7109375" customWidth="1"/>
    <col min="67" max="67" width="12" customWidth="1"/>
    <col min="68" max="68" width="14" customWidth="1"/>
    <col min="69" max="69" width="12.5703125" customWidth="1"/>
    <col min="70" max="70" width="11.28515625" customWidth="1"/>
    <col min="71" max="71" width="14.42578125" customWidth="1"/>
    <col min="72" max="72" width="15.7109375" customWidth="1"/>
    <col min="73" max="73" width="12.85546875" customWidth="1"/>
    <col min="74" max="74" width="13" customWidth="1"/>
    <col min="75" max="75" width="11.7109375" customWidth="1"/>
    <col min="76" max="76" width="14" customWidth="1"/>
    <col min="77" max="77" width="14.85546875" customWidth="1"/>
    <col min="78" max="78" width="11.85546875" customWidth="1"/>
    <col min="79" max="79" width="13.85546875" customWidth="1"/>
    <col min="80" max="80" width="13.7109375" customWidth="1"/>
    <col min="81" max="81" width="13" customWidth="1"/>
    <col min="82" max="82" width="12.42578125" customWidth="1"/>
    <col min="83" max="83" width="13" customWidth="1"/>
    <col min="84" max="84" width="12.7109375" customWidth="1"/>
    <col min="85" max="85" width="12.42578125" customWidth="1"/>
    <col min="86" max="86" width="10.28515625" customWidth="1"/>
    <col min="87" max="91" width="9.85546875" customWidth="1"/>
    <col min="92" max="99" width="10.7109375" customWidth="1"/>
    <col min="100" max="100" width="16.5703125" customWidth="1"/>
    <col min="101" max="105" width="10.7109375" customWidth="1"/>
  </cols>
  <sheetData>
    <row r="1" spans="1:105">
      <c r="A1" s="11" t="s">
        <v>13</v>
      </c>
      <c r="B1" s="12"/>
      <c r="C1" s="12"/>
      <c r="D1" s="12"/>
      <c r="E1" s="12"/>
      <c r="F1" s="12"/>
      <c r="G1" s="12"/>
      <c r="H1" s="13"/>
      <c r="I1" s="14"/>
      <c r="J1" s="14"/>
      <c r="K1" s="14"/>
      <c r="L1" s="14"/>
      <c r="M1" s="14"/>
      <c r="N1" s="15"/>
      <c r="O1" s="16"/>
      <c r="P1" s="15"/>
      <c r="Q1" s="15"/>
      <c r="R1" s="15"/>
      <c r="S1" s="13"/>
      <c r="T1" s="13"/>
      <c r="U1" s="13"/>
      <c r="V1" s="15"/>
      <c r="W1" s="13"/>
      <c r="X1" s="13"/>
      <c r="Y1" s="13"/>
      <c r="Z1" s="13"/>
      <c r="AA1" s="13"/>
      <c r="AB1" s="13"/>
      <c r="AC1" s="13"/>
      <c r="AD1" s="13"/>
      <c r="AE1" s="13"/>
      <c r="AF1" s="13"/>
      <c r="AG1" s="13"/>
      <c r="AH1" s="13"/>
      <c r="AI1" s="13"/>
      <c r="AJ1" s="13"/>
      <c r="AK1" s="13"/>
      <c r="AL1" s="13"/>
      <c r="AM1" s="13"/>
      <c r="AN1" s="13"/>
      <c r="AO1" s="13"/>
      <c r="AP1" s="17"/>
      <c r="AQ1" s="13"/>
      <c r="AR1" s="13"/>
      <c r="AS1" s="13"/>
      <c r="AT1" s="13"/>
      <c r="AU1" s="13"/>
      <c r="AV1" s="17"/>
      <c r="AW1" s="13"/>
      <c r="AX1" s="13"/>
      <c r="AY1" s="13"/>
      <c r="AZ1" s="13"/>
      <c r="BA1" s="13"/>
      <c r="BB1" s="13"/>
      <c r="BC1" s="13"/>
      <c r="BD1" s="13"/>
      <c r="BE1" s="13"/>
      <c r="BF1" s="13"/>
      <c r="BG1" s="13"/>
      <c r="BH1" s="13"/>
      <c r="BI1" s="13"/>
      <c r="BJ1" s="13"/>
      <c r="BK1" s="13"/>
      <c r="BL1" s="13"/>
      <c r="BM1" s="18"/>
      <c r="BN1" s="13"/>
      <c r="BO1" s="13"/>
      <c r="BP1" s="13"/>
      <c r="BQ1" s="13"/>
      <c r="BR1" s="13"/>
      <c r="BS1" s="13"/>
      <c r="BT1" s="13"/>
      <c r="BU1" s="13"/>
      <c r="BV1" s="13"/>
      <c r="BW1" s="13"/>
      <c r="BX1" s="13"/>
      <c r="BY1" s="13"/>
      <c r="BZ1" s="13"/>
      <c r="CA1" s="13"/>
      <c r="CB1" s="13"/>
      <c r="CC1" s="13"/>
      <c r="CD1" s="13"/>
      <c r="CE1" s="13"/>
      <c r="CF1" s="13"/>
      <c r="CG1" s="13"/>
      <c r="CH1" s="13"/>
      <c r="CI1" s="13"/>
      <c r="CJ1" s="13"/>
      <c r="CK1" s="13"/>
      <c r="CL1" s="13"/>
      <c r="CM1" s="13"/>
      <c r="CN1" s="13"/>
      <c r="CO1" s="13"/>
      <c r="CP1" s="17"/>
      <c r="CQ1" s="13"/>
      <c r="CR1" s="13"/>
      <c r="CS1" s="13"/>
      <c r="CT1" s="13"/>
      <c r="CU1" s="13"/>
      <c r="CV1" s="13"/>
      <c r="CW1" s="13"/>
      <c r="CX1" s="13"/>
      <c r="CY1" s="13"/>
      <c r="CZ1" s="13"/>
      <c r="DA1" s="13"/>
    </row>
    <row r="2" spans="1:105">
      <c r="A2" s="19" t="s">
        <v>14</v>
      </c>
      <c r="B2" s="13" t="str">
        <f>'7PSourceSummary'!D2</f>
        <v>WEPT</v>
      </c>
      <c r="C2" s="13"/>
      <c r="D2" s="13"/>
      <c r="E2" s="13"/>
      <c r="F2" s="13"/>
      <c r="G2" s="13"/>
      <c r="H2" s="13"/>
      <c r="I2" s="14"/>
      <c r="J2" s="14"/>
      <c r="K2" s="14"/>
      <c r="L2" s="14"/>
      <c r="M2" s="14"/>
      <c r="N2" s="15"/>
      <c r="O2" s="15"/>
      <c r="P2" s="15"/>
      <c r="Q2" s="15"/>
      <c r="R2" s="15"/>
      <c r="S2" s="13"/>
      <c r="T2" s="13"/>
      <c r="U2" s="13"/>
      <c r="V2" s="15"/>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7"/>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c r="CC2" s="13"/>
      <c r="CD2" s="13"/>
      <c r="CE2" s="13"/>
      <c r="CF2" s="13"/>
      <c r="CG2" s="13"/>
      <c r="CH2" s="13"/>
      <c r="CI2" s="13"/>
      <c r="CJ2" s="13"/>
      <c r="CK2" s="13"/>
      <c r="CL2" s="13"/>
      <c r="CM2" s="13"/>
      <c r="CN2" s="13"/>
      <c r="CO2" s="13"/>
      <c r="CP2" s="13"/>
      <c r="CQ2" s="13"/>
      <c r="CR2" s="13"/>
      <c r="CS2" s="13"/>
      <c r="CT2" s="13"/>
      <c r="CU2" s="13"/>
      <c r="CV2" s="13"/>
      <c r="CW2" s="13"/>
      <c r="CX2" s="13"/>
      <c r="CY2" s="13"/>
      <c r="CZ2" s="13"/>
      <c r="DA2" s="13"/>
    </row>
    <row r="3" spans="1:105">
      <c r="A3" s="19" t="s">
        <v>15</v>
      </c>
      <c r="B3" s="20"/>
      <c r="C3" s="19">
        <v>2012</v>
      </c>
      <c r="D3" s="20"/>
      <c r="E3" s="20"/>
      <c r="F3" s="20"/>
      <c r="G3" s="20"/>
      <c r="H3" s="20"/>
      <c r="I3" s="20"/>
      <c r="J3" s="21"/>
      <c r="K3" s="22"/>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0"/>
      <c r="CC3" s="20"/>
      <c r="CD3" s="20"/>
      <c r="CE3" s="20"/>
      <c r="CF3" s="20"/>
      <c r="CG3" s="20"/>
      <c r="CH3" s="20"/>
      <c r="CI3" s="20"/>
      <c r="CJ3" s="20"/>
      <c r="CK3" s="20"/>
      <c r="CL3" s="20"/>
      <c r="CM3" s="20"/>
      <c r="CN3" s="20"/>
      <c r="CO3" s="22"/>
      <c r="CP3" s="22"/>
      <c r="CQ3" s="20"/>
      <c r="CR3" s="20"/>
      <c r="CS3" s="20"/>
      <c r="CT3" s="20"/>
      <c r="CU3" s="20"/>
      <c r="CV3" s="20"/>
      <c r="CW3" s="20"/>
      <c r="CX3" s="20"/>
      <c r="CY3" s="20"/>
      <c r="CZ3" s="20"/>
      <c r="DA3" s="20"/>
    </row>
    <row r="4" spans="1:105">
      <c r="A4" s="97"/>
      <c r="B4" s="100" t="s">
        <v>305</v>
      </c>
      <c r="C4" s="101">
        <v>1.107352410306802</v>
      </c>
      <c r="D4" s="20"/>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c r="CR4" s="20"/>
      <c r="CS4" s="20"/>
      <c r="CT4" s="20"/>
      <c r="CU4" s="20"/>
      <c r="CV4" s="20"/>
      <c r="CW4" s="20"/>
      <c r="CX4" s="20"/>
      <c r="CY4" s="20"/>
      <c r="CZ4" s="20"/>
      <c r="DA4" s="20"/>
    </row>
    <row r="5" spans="1:105">
      <c r="A5" s="23">
        <v>1</v>
      </c>
      <c r="B5" s="23">
        <v>2</v>
      </c>
      <c r="C5" s="23">
        <v>3</v>
      </c>
      <c r="D5" s="23">
        <v>4</v>
      </c>
      <c r="E5" s="23">
        <v>5</v>
      </c>
      <c r="F5" s="23">
        <v>6</v>
      </c>
      <c r="G5" s="23">
        <v>7</v>
      </c>
      <c r="H5" s="23">
        <v>8</v>
      </c>
      <c r="I5" s="23">
        <v>9</v>
      </c>
      <c r="J5" s="23">
        <v>10</v>
      </c>
      <c r="K5" s="23">
        <v>11</v>
      </c>
      <c r="L5" s="23">
        <v>12</v>
      </c>
      <c r="M5" s="23">
        <v>13</v>
      </c>
      <c r="N5" s="23">
        <v>14</v>
      </c>
      <c r="O5" s="23">
        <v>15</v>
      </c>
      <c r="P5" s="23">
        <v>16</v>
      </c>
      <c r="Q5" s="23">
        <v>17</v>
      </c>
      <c r="R5" s="23">
        <v>18</v>
      </c>
      <c r="S5" s="23">
        <v>19</v>
      </c>
      <c r="T5" s="23">
        <v>20</v>
      </c>
      <c r="U5" s="23">
        <v>21</v>
      </c>
      <c r="V5" s="23">
        <v>22</v>
      </c>
      <c r="W5" s="23">
        <v>23</v>
      </c>
      <c r="X5" s="23">
        <v>24</v>
      </c>
      <c r="Y5" s="23">
        <v>25</v>
      </c>
      <c r="Z5" s="23">
        <v>26</v>
      </c>
      <c r="AA5" s="23">
        <v>27</v>
      </c>
      <c r="AB5" s="23">
        <v>28</v>
      </c>
      <c r="AC5" s="23">
        <v>29</v>
      </c>
      <c r="AD5" s="23">
        <v>30</v>
      </c>
      <c r="AE5" s="23">
        <v>31</v>
      </c>
      <c r="AF5" s="23">
        <v>32</v>
      </c>
      <c r="AG5" s="23">
        <v>33</v>
      </c>
      <c r="AH5" s="23">
        <v>34</v>
      </c>
      <c r="AI5" s="23">
        <v>35</v>
      </c>
      <c r="AJ5" s="23">
        <v>36</v>
      </c>
      <c r="AK5" s="23">
        <v>37</v>
      </c>
      <c r="AL5" s="23">
        <v>38</v>
      </c>
      <c r="AM5" s="23">
        <v>39</v>
      </c>
      <c r="AN5" s="23">
        <v>40</v>
      </c>
      <c r="AO5" s="23">
        <v>41</v>
      </c>
      <c r="AP5" s="23">
        <v>42</v>
      </c>
      <c r="AQ5" s="23">
        <v>43</v>
      </c>
      <c r="AR5" s="23">
        <v>44</v>
      </c>
      <c r="AS5" s="23">
        <v>45</v>
      </c>
      <c r="AT5" s="23">
        <v>46</v>
      </c>
      <c r="AU5" s="23">
        <v>47</v>
      </c>
      <c r="AV5" s="23">
        <v>48</v>
      </c>
      <c r="AW5" s="23">
        <v>49</v>
      </c>
      <c r="AX5" s="23">
        <v>50</v>
      </c>
      <c r="AY5" s="23">
        <v>51</v>
      </c>
      <c r="AZ5" s="23">
        <v>52</v>
      </c>
      <c r="BA5" s="23">
        <v>53</v>
      </c>
      <c r="BB5" s="23">
        <v>54</v>
      </c>
      <c r="BC5" s="23">
        <v>55</v>
      </c>
      <c r="BD5" s="23">
        <v>56</v>
      </c>
      <c r="BE5" s="23">
        <v>57</v>
      </c>
      <c r="BF5" s="23">
        <v>58</v>
      </c>
      <c r="BG5" s="23">
        <v>59</v>
      </c>
      <c r="BH5" s="23">
        <v>60</v>
      </c>
      <c r="BI5" s="23">
        <v>61</v>
      </c>
      <c r="BJ5" s="23">
        <v>62</v>
      </c>
      <c r="BK5" s="23">
        <v>63</v>
      </c>
      <c r="BL5" s="23">
        <v>64</v>
      </c>
      <c r="BM5" s="23">
        <v>65</v>
      </c>
      <c r="BN5" s="23">
        <v>66</v>
      </c>
      <c r="BO5" s="23">
        <v>67</v>
      </c>
      <c r="BP5" s="23">
        <v>68</v>
      </c>
      <c r="BQ5" s="23">
        <v>69</v>
      </c>
      <c r="BR5" s="23">
        <v>70</v>
      </c>
      <c r="BS5" s="23">
        <v>71</v>
      </c>
      <c r="BT5" s="23">
        <v>72</v>
      </c>
      <c r="BU5" s="23">
        <v>73</v>
      </c>
      <c r="BV5" s="23">
        <v>74</v>
      </c>
      <c r="BW5" s="23">
        <v>75</v>
      </c>
      <c r="BX5" s="23">
        <v>76</v>
      </c>
      <c r="BY5" s="23">
        <v>77</v>
      </c>
      <c r="BZ5" s="23">
        <v>78</v>
      </c>
      <c r="CA5" s="23">
        <v>79</v>
      </c>
      <c r="CB5" s="23">
        <v>80</v>
      </c>
      <c r="CC5" s="23">
        <v>81</v>
      </c>
      <c r="CD5" s="23">
        <v>82</v>
      </c>
      <c r="CE5" s="23">
        <v>83</v>
      </c>
      <c r="CF5" s="23">
        <v>84</v>
      </c>
      <c r="CG5" s="23">
        <v>85</v>
      </c>
      <c r="CH5" s="23">
        <v>86</v>
      </c>
      <c r="CI5" s="23">
        <v>87</v>
      </c>
      <c r="CJ5" s="23">
        <v>88</v>
      </c>
      <c r="CK5" s="23">
        <v>89</v>
      </c>
      <c r="CL5" s="23">
        <v>90</v>
      </c>
      <c r="CM5" s="23">
        <v>91</v>
      </c>
      <c r="CN5" s="23">
        <v>92</v>
      </c>
      <c r="CO5" s="23">
        <v>93</v>
      </c>
      <c r="CP5" s="23">
        <v>94</v>
      </c>
      <c r="CQ5" s="23">
        <v>95</v>
      </c>
      <c r="CR5" s="23">
        <v>96</v>
      </c>
      <c r="CS5" s="23">
        <v>97</v>
      </c>
      <c r="CT5" s="23">
        <v>98</v>
      </c>
      <c r="CU5" s="23">
        <v>99</v>
      </c>
      <c r="CV5" s="23">
        <v>100</v>
      </c>
      <c r="CW5" s="23">
        <v>101</v>
      </c>
      <c r="CX5" s="23">
        <v>102</v>
      </c>
      <c r="CY5" s="23">
        <v>103</v>
      </c>
      <c r="CZ5" s="23">
        <v>104</v>
      </c>
      <c r="DA5" s="23">
        <v>105</v>
      </c>
    </row>
    <row r="6" spans="1:105">
      <c r="A6" s="24" t="s">
        <v>16</v>
      </c>
      <c r="B6" s="25"/>
      <c r="C6" s="25"/>
      <c r="D6" s="25"/>
      <c r="E6" s="25"/>
      <c r="F6" s="25"/>
      <c r="G6" s="26"/>
      <c r="H6" s="27"/>
      <c r="I6" s="219" t="s">
        <v>17</v>
      </c>
      <c r="J6" s="220"/>
      <c r="K6" s="220"/>
      <c r="L6" s="220"/>
      <c r="M6" s="220"/>
      <c r="N6" s="221"/>
      <c r="O6" s="222" t="s">
        <v>18</v>
      </c>
      <c r="P6" s="223"/>
      <c r="Q6" s="28" t="s">
        <v>19</v>
      </c>
      <c r="R6" s="224" t="s">
        <v>20</v>
      </c>
      <c r="S6" s="224"/>
      <c r="T6" s="224"/>
      <c r="U6" s="29"/>
      <c r="V6" s="29"/>
      <c r="W6" s="29"/>
      <c r="X6" s="30"/>
      <c r="Y6" s="31"/>
      <c r="Z6" s="29"/>
      <c r="AA6" s="29"/>
      <c r="AB6" s="29"/>
      <c r="AC6" s="29"/>
      <c r="AD6" s="29"/>
      <c r="AE6" s="32"/>
      <c r="AF6" s="32"/>
      <c r="AG6" s="32"/>
      <c r="AH6" s="32"/>
      <c r="AI6" s="32"/>
      <c r="AJ6" s="32"/>
      <c r="AK6" s="32"/>
      <c r="AL6" s="32"/>
      <c r="AM6" s="32"/>
      <c r="AN6" s="32"/>
      <c r="AO6" s="32"/>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row>
    <row r="7" spans="1:105" ht="39.75" customHeight="1">
      <c r="A7" s="33" t="s">
        <v>21</v>
      </c>
      <c r="B7" s="33" t="s">
        <v>22</v>
      </c>
      <c r="C7" s="33" t="s">
        <v>23</v>
      </c>
      <c r="D7" s="33" t="s">
        <v>24</v>
      </c>
      <c r="E7" s="33" t="s">
        <v>25</v>
      </c>
      <c r="F7" s="34" t="s">
        <v>26</v>
      </c>
      <c r="G7" s="33" t="s">
        <v>27</v>
      </c>
      <c r="H7" s="35" t="s">
        <v>28</v>
      </c>
      <c r="I7" s="35" t="s">
        <v>29</v>
      </c>
      <c r="J7" s="35" t="s">
        <v>30</v>
      </c>
      <c r="K7" s="35" t="s">
        <v>31</v>
      </c>
      <c r="L7" s="35" t="s">
        <v>32</v>
      </c>
      <c r="M7" s="35" t="s">
        <v>33</v>
      </c>
      <c r="N7" s="35" t="s">
        <v>34</v>
      </c>
      <c r="O7" s="36" t="s">
        <v>35</v>
      </c>
      <c r="P7" s="35" t="s">
        <v>27</v>
      </c>
      <c r="Q7" s="37" t="s">
        <v>36</v>
      </c>
      <c r="R7" s="38" t="s">
        <v>37</v>
      </c>
      <c r="S7" s="38" t="s">
        <v>38</v>
      </c>
      <c r="T7" s="38" t="s">
        <v>39</v>
      </c>
      <c r="U7" s="39"/>
      <c r="V7" s="39"/>
      <c r="W7" s="39"/>
      <c r="X7" s="39"/>
      <c r="Y7" s="39"/>
      <c r="Z7" s="39"/>
      <c r="AA7" s="39"/>
      <c r="AB7" s="39"/>
      <c r="AC7" s="39"/>
      <c r="AD7" s="39"/>
      <c r="AE7" s="32"/>
      <c r="AF7" s="32"/>
      <c r="AG7" s="32"/>
      <c r="AH7" s="32"/>
      <c r="AI7" s="32"/>
      <c r="AJ7" s="32"/>
      <c r="AK7" s="32"/>
      <c r="AL7" s="32"/>
      <c r="AM7" s="32"/>
      <c r="AN7" s="32"/>
      <c r="AO7" s="32"/>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row>
    <row r="8" spans="1:105" ht="15">
      <c r="A8" s="20" t="str">
        <f>MMap!A11</f>
        <v>WEPT-Retro-Large Off</v>
      </c>
      <c r="B8" s="46" t="str">
        <f>MMap!D11</f>
        <v>WEPT-Retro-Large Off-ElecHt</v>
      </c>
      <c r="C8" s="46">
        <f>MMap!M11</f>
        <v>0</v>
      </c>
      <c r="D8" s="46">
        <f>MMap!I11</f>
        <v>5</v>
      </c>
      <c r="E8" s="46">
        <f>MMap!N11</f>
        <v>0</v>
      </c>
      <c r="F8" s="227">
        <f>IF(E8&lt;&gt;0,$C$4*MMap!$S$7,0)</f>
        <v>0</v>
      </c>
      <c r="G8" s="190" t="s">
        <v>438</v>
      </c>
      <c r="H8" s="46"/>
      <c r="I8" s="46"/>
      <c r="J8" s="46"/>
      <c r="K8" s="46"/>
      <c r="L8" s="46"/>
      <c r="M8" s="46"/>
      <c r="N8" s="46"/>
      <c r="O8" s="46"/>
      <c r="P8" s="46"/>
      <c r="Q8" s="46" t="s">
        <v>426</v>
      </c>
      <c r="R8" s="46"/>
      <c r="S8" s="46"/>
      <c r="T8" s="46"/>
      <c r="U8" s="40"/>
      <c r="V8" s="40"/>
      <c r="W8" s="40"/>
      <c r="X8" s="40"/>
      <c r="Y8" s="40"/>
      <c r="Z8" s="40"/>
      <c r="AA8" s="40"/>
      <c r="AB8" s="40"/>
      <c r="AC8" s="40"/>
      <c r="AD8" s="40"/>
      <c r="AE8" s="40"/>
      <c r="AF8" s="40"/>
      <c r="AG8" s="40"/>
      <c r="AH8" s="40"/>
      <c r="AI8" s="40"/>
      <c r="AJ8" s="40"/>
      <c r="AK8" s="40"/>
      <c r="AL8" s="40"/>
      <c r="AM8" s="40"/>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0"/>
      <c r="CN8" s="40"/>
      <c r="CO8" s="40"/>
      <c r="CP8" s="40"/>
      <c r="CQ8" s="40"/>
      <c r="CR8" s="40"/>
      <c r="CS8" s="40"/>
      <c r="CT8" s="40"/>
      <c r="CU8" s="40"/>
      <c r="CV8" s="40"/>
      <c r="CW8" s="40"/>
      <c r="CX8" s="20"/>
      <c r="CY8" s="17"/>
      <c r="CZ8" s="17"/>
      <c r="DA8" s="17"/>
    </row>
    <row r="9" spans="1:105" ht="15">
      <c r="A9" s="20" t="str">
        <f>MMap!A12</f>
        <v>WEPT-Retro-Medium Off</v>
      </c>
      <c r="B9" s="46" t="str">
        <f>MMap!D12</f>
        <v>WEPT-Retro-Medium Off-ElecHt</v>
      </c>
      <c r="C9" s="46">
        <f>MMap!M12</f>
        <v>0</v>
      </c>
      <c r="D9" s="46">
        <f>MMap!I12</f>
        <v>5</v>
      </c>
      <c r="E9" s="46">
        <f>MMap!N12</f>
        <v>0</v>
      </c>
      <c r="F9" s="227">
        <f>IF(E9&lt;&gt;0,$C$4*MMap!$S$7,0)</f>
        <v>0</v>
      </c>
      <c r="G9" s="190" t="s">
        <v>438</v>
      </c>
      <c r="Q9" s="46" t="s">
        <v>426</v>
      </c>
    </row>
    <row r="10" spans="1:105" ht="15">
      <c r="A10" s="20" t="str">
        <f>MMap!A13</f>
        <v>WEPT-Retro-Small Off</v>
      </c>
      <c r="B10" s="46" t="str">
        <f>MMap!D13</f>
        <v>WEPT-Retro-Small Off-ElecHt</v>
      </c>
      <c r="C10" s="46">
        <f>MMap!M13</f>
        <v>1.7</v>
      </c>
      <c r="D10" s="46">
        <f>MMap!I13</f>
        <v>5</v>
      </c>
      <c r="E10" s="46">
        <f>MMap!N13</f>
        <v>0.64</v>
      </c>
      <c r="F10" s="227">
        <f>IF(E10&lt;&gt;0,$C$4*MMap!$S$7,0)</f>
        <v>-1.218087651337482E-2</v>
      </c>
      <c r="G10" s="190" t="s">
        <v>438</v>
      </c>
      <c r="Q10" s="46" t="s">
        <v>426</v>
      </c>
    </row>
    <row r="11" spans="1:105" ht="15">
      <c r="A11" s="20" t="str">
        <f>MMap!A14</f>
        <v>WEPT-Retro-Xlarge Ret</v>
      </c>
      <c r="B11" s="46" t="str">
        <f>MMap!D14</f>
        <v>WEPT-Retro-Xlarge Ret-ElecHt</v>
      </c>
      <c r="C11" s="46">
        <f>MMap!M14</f>
        <v>0</v>
      </c>
      <c r="D11" s="46">
        <f>MMap!I14</f>
        <v>5</v>
      </c>
      <c r="E11" s="46">
        <f>MMap!N14</f>
        <v>0</v>
      </c>
      <c r="F11" s="227">
        <f>IF(E11&lt;&gt;0,$C$4*MMap!$S$7,0)</f>
        <v>0</v>
      </c>
      <c r="G11" s="190" t="s">
        <v>438</v>
      </c>
      <c r="Q11" s="46" t="s">
        <v>426</v>
      </c>
    </row>
    <row r="12" spans="1:105" ht="15">
      <c r="A12" s="20" t="str">
        <f>MMap!A15</f>
        <v>WEPT-Retro-Large Ret</v>
      </c>
      <c r="B12" s="46" t="str">
        <f>MMap!D15</f>
        <v>WEPT-Retro-Large Ret-ElecHt</v>
      </c>
      <c r="C12" s="46">
        <f>MMap!M15</f>
        <v>0</v>
      </c>
      <c r="D12" s="46">
        <f>MMap!I15</f>
        <v>5</v>
      </c>
      <c r="E12" s="46">
        <f>MMap!N15</f>
        <v>0</v>
      </c>
      <c r="F12" s="227">
        <f>IF(E12&lt;&gt;0,$C$4*MMap!$S$7,0)</f>
        <v>0</v>
      </c>
      <c r="G12" s="190" t="s">
        <v>438</v>
      </c>
      <c r="Q12" s="46" t="s">
        <v>426</v>
      </c>
    </row>
    <row r="13" spans="1:105" ht="15">
      <c r="A13" s="20" t="str">
        <f>MMap!A16</f>
        <v>WEPT-Retro-Medium Ret</v>
      </c>
      <c r="B13" s="46" t="str">
        <f>MMap!D16</f>
        <v>WEPT-Retro-Medium Ret-ElecHt</v>
      </c>
      <c r="C13" s="46">
        <f>MMap!M16</f>
        <v>1.7</v>
      </c>
      <c r="D13" s="46">
        <f>MMap!I16</f>
        <v>5</v>
      </c>
      <c r="E13" s="46">
        <f>MMap!N16</f>
        <v>0.64</v>
      </c>
      <c r="F13" s="227">
        <f>IF(E13&lt;&gt;0,$C$4*MMap!$S$7,0)</f>
        <v>-1.218087651337482E-2</v>
      </c>
      <c r="G13" s="190" t="s">
        <v>438</v>
      </c>
      <c r="Q13" s="46" t="s">
        <v>426</v>
      </c>
    </row>
    <row r="14" spans="1:105" ht="15">
      <c r="A14" s="20" t="str">
        <f>MMap!A17</f>
        <v>WEPT-Retro-Small Ret</v>
      </c>
      <c r="B14" s="46" t="str">
        <f>MMap!D17</f>
        <v>WEPT-Retro-Small Ret-ElecHt</v>
      </c>
      <c r="C14" s="46">
        <f>MMap!M17</f>
        <v>1.7</v>
      </c>
      <c r="D14" s="46">
        <f>MMap!I17</f>
        <v>5</v>
      </c>
      <c r="E14" s="46">
        <f>MMap!N17</f>
        <v>0.64</v>
      </c>
      <c r="F14" s="227">
        <f>IF(E14&lt;&gt;0,$C$4*MMap!$S$7,0)</f>
        <v>-1.218087651337482E-2</v>
      </c>
      <c r="G14" s="190" t="s">
        <v>438</v>
      </c>
      <c r="Q14" s="46" t="s">
        <v>426</v>
      </c>
    </row>
    <row r="15" spans="1:105" ht="15">
      <c r="A15" s="20" t="str">
        <f>MMap!A18</f>
        <v>WEPT-Retro-School K-12</v>
      </c>
      <c r="B15" s="46" t="str">
        <f>MMap!D18</f>
        <v>WEPT-Retro-School K-12-ElecHt</v>
      </c>
      <c r="C15" s="46">
        <f>MMap!M18</f>
        <v>1.7</v>
      </c>
      <c r="D15" s="46">
        <f>MMap!I18</f>
        <v>5</v>
      </c>
      <c r="E15" s="46">
        <f>MMap!N18</f>
        <v>0.64</v>
      </c>
      <c r="F15" s="227">
        <f>IF(E15&lt;&gt;0,$C$4*MMap!$S$7,0)</f>
        <v>-1.218087651337482E-2</v>
      </c>
      <c r="G15" s="190" t="s">
        <v>438</v>
      </c>
      <c r="Q15" s="46" t="s">
        <v>426</v>
      </c>
    </row>
    <row r="16" spans="1:105" ht="15">
      <c r="A16" s="20" t="str">
        <f>MMap!A19</f>
        <v>WEPT-Retro-University</v>
      </c>
      <c r="B16" s="46" t="str">
        <f>MMap!D19</f>
        <v>WEPT-Retro-University-ElecHt</v>
      </c>
      <c r="C16" s="46">
        <f>MMap!M19</f>
        <v>0</v>
      </c>
      <c r="D16" s="46">
        <f>MMap!I19</f>
        <v>5</v>
      </c>
      <c r="E16" s="46">
        <f>MMap!N19</f>
        <v>0</v>
      </c>
      <c r="F16" s="227">
        <f>IF(E16&lt;&gt;0,$C$4*MMap!$S$7,0)</f>
        <v>0</v>
      </c>
      <c r="G16" s="190" t="s">
        <v>438</v>
      </c>
      <c r="Q16" s="46" t="s">
        <v>426</v>
      </c>
    </row>
    <row r="17" spans="1:131" ht="15">
      <c r="A17" s="20" t="str">
        <f>MMap!A20</f>
        <v>WEPT-Retro-Warehouse</v>
      </c>
      <c r="B17" s="46" t="str">
        <f>MMap!D20</f>
        <v>WEPT-Retro-Warehouse-ElecHt</v>
      </c>
      <c r="C17" s="46">
        <f>MMap!M20</f>
        <v>0</v>
      </c>
      <c r="D17" s="46">
        <f>MMap!I20</f>
        <v>5</v>
      </c>
      <c r="E17" s="46">
        <f>MMap!N20</f>
        <v>0</v>
      </c>
      <c r="F17" s="227">
        <f>IF(E17&lt;&gt;0,$C$4*MMap!$S$7,0)</f>
        <v>0</v>
      </c>
      <c r="G17" s="190" t="s">
        <v>438</v>
      </c>
      <c r="Q17" s="46" t="s">
        <v>426</v>
      </c>
    </row>
    <row r="18" spans="1:131" ht="15">
      <c r="A18" s="20" t="str">
        <f>MMap!A21</f>
        <v>WEPT-Retro-Supermarket</v>
      </c>
      <c r="B18" s="46" t="str">
        <f>MMap!D21</f>
        <v>WEPT-Retro-Supermarket-ElecHt</v>
      </c>
      <c r="C18" s="46">
        <f>MMap!M21</f>
        <v>0</v>
      </c>
      <c r="D18" s="46">
        <f>MMap!I21</f>
        <v>5</v>
      </c>
      <c r="E18" s="46">
        <f>MMap!N21</f>
        <v>0</v>
      </c>
      <c r="F18" s="227">
        <f>IF(E18&lt;&gt;0,$C$4*MMap!$S$7,0)</f>
        <v>0</v>
      </c>
      <c r="G18" s="190" t="s">
        <v>438</v>
      </c>
      <c r="Q18" s="46" t="s">
        <v>426</v>
      </c>
    </row>
    <row r="19" spans="1:131" ht="15">
      <c r="A19" s="20" t="str">
        <f>MMap!A22</f>
        <v>WEPT-Retro-MiniMart</v>
      </c>
      <c r="B19" s="46" t="str">
        <f>MMap!D22</f>
        <v>WEPT-Retro-MiniMart-ElecHt</v>
      </c>
      <c r="C19" s="46">
        <f>MMap!M22</f>
        <v>0</v>
      </c>
      <c r="D19" s="46">
        <f>MMap!I22</f>
        <v>5</v>
      </c>
      <c r="E19" s="46">
        <f>MMap!N22</f>
        <v>0</v>
      </c>
      <c r="F19" s="227">
        <f>IF(E19&lt;&gt;0,$C$4*MMap!$S$7,0)</f>
        <v>0</v>
      </c>
      <c r="G19" s="190" t="s">
        <v>438</v>
      </c>
      <c r="Q19" s="46" t="s">
        <v>426</v>
      </c>
    </row>
    <row r="20" spans="1:131" ht="15">
      <c r="A20" s="20" t="str">
        <f>MMap!A23</f>
        <v>WEPT-Retro-Restaurant</v>
      </c>
      <c r="B20" s="46" t="str">
        <f>MMap!D23</f>
        <v>WEPT-Retro-Restaurant-ElecHt</v>
      </c>
      <c r="C20" s="46">
        <f>MMap!M23</f>
        <v>0</v>
      </c>
      <c r="D20" s="46">
        <f>MMap!I23</f>
        <v>5</v>
      </c>
      <c r="E20" s="46">
        <f>MMap!N23</f>
        <v>0</v>
      </c>
      <c r="F20" s="227">
        <f>IF(E20&lt;&gt;0,$C$4*MMap!$S$7,0)</f>
        <v>0</v>
      </c>
      <c r="G20" s="190" t="s">
        <v>438</v>
      </c>
      <c r="Q20" s="46" t="s">
        <v>426</v>
      </c>
    </row>
    <row r="21" spans="1:131" ht="15">
      <c r="A21" s="20" t="str">
        <f>MMap!A24</f>
        <v>WEPT-Retro-Lodging</v>
      </c>
      <c r="B21" s="46" t="str">
        <f>MMap!D24</f>
        <v>WEPT-Retro-Lodging-ElecHt</v>
      </c>
      <c r="C21" s="46">
        <f>MMap!M24</f>
        <v>1.7</v>
      </c>
      <c r="D21" s="46">
        <f>MMap!I24</f>
        <v>5</v>
      </c>
      <c r="E21" s="46">
        <f>MMap!N24</f>
        <v>0.64</v>
      </c>
      <c r="F21" s="227">
        <f>IF(E21&lt;&gt;0,$C$4*MMap!$S$7,0)</f>
        <v>-1.218087651337482E-2</v>
      </c>
      <c r="G21" s="190" t="s">
        <v>438</v>
      </c>
      <c r="Q21" s="46" t="s">
        <v>426</v>
      </c>
    </row>
    <row r="22" spans="1:131" ht="15">
      <c r="A22" s="20" t="str">
        <f>MMap!A25</f>
        <v>WEPT-Retro-Hospital</v>
      </c>
      <c r="B22" s="46" t="str">
        <f>MMap!D25</f>
        <v>WEPT-Retro-Hospital-ElecHt</v>
      </c>
      <c r="C22" s="46">
        <f>MMap!M25</f>
        <v>0</v>
      </c>
      <c r="D22" s="46">
        <f>MMap!I25</f>
        <v>5</v>
      </c>
      <c r="E22" s="46">
        <f>MMap!N25</f>
        <v>0</v>
      </c>
      <c r="F22" s="227">
        <f>IF(E22&lt;&gt;0,$C$4*MMap!$S$7,0)</f>
        <v>0</v>
      </c>
      <c r="G22" s="190" t="s">
        <v>438</v>
      </c>
      <c r="Q22" s="46" t="s">
        <v>426</v>
      </c>
    </row>
    <row r="23" spans="1:131" ht="15">
      <c r="A23" s="20" t="str">
        <f>MMap!A26</f>
        <v>WEPT-Retro-Residential Care</v>
      </c>
      <c r="B23" s="46" t="str">
        <f>MMap!D26</f>
        <v>WEPT-Retro-Residential Care-ElecHt</v>
      </c>
      <c r="C23" s="46">
        <f>MMap!M26</f>
        <v>1.7</v>
      </c>
      <c r="D23" s="46">
        <f>MMap!I26</f>
        <v>5</v>
      </c>
      <c r="E23" s="46">
        <f>MMap!N26</f>
        <v>0.64</v>
      </c>
      <c r="F23" s="227">
        <f>IF(E23&lt;&gt;0,$C$4*MMap!$S$7,0)</f>
        <v>-1.218087651337482E-2</v>
      </c>
      <c r="G23" s="190" t="s">
        <v>438</v>
      </c>
      <c r="Q23" s="46" t="s">
        <v>426</v>
      </c>
    </row>
    <row r="24" spans="1:131" ht="15">
      <c r="A24" s="20" t="str">
        <f>MMap!A27</f>
        <v>WEPT-Retro-Assembly</v>
      </c>
      <c r="B24" s="46" t="str">
        <f>MMap!D27</f>
        <v>WEPT-Retro-Assembly-ElecHt</v>
      </c>
      <c r="C24" s="46">
        <f>MMap!M27</f>
        <v>0</v>
      </c>
      <c r="D24" s="46">
        <f>MMap!I27</f>
        <v>5</v>
      </c>
      <c r="E24" s="46">
        <f>MMap!N27</f>
        <v>0</v>
      </c>
      <c r="F24" s="227">
        <f>IF(E24&lt;&gt;0,$C$4*MMap!$S$7,0)</f>
        <v>0</v>
      </c>
      <c r="G24" s="190" t="s">
        <v>438</v>
      </c>
      <c r="Q24" s="46" t="s">
        <v>426</v>
      </c>
    </row>
    <row r="25" spans="1:131" ht="15">
      <c r="A25" s="20" t="str">
        <f>MMap!A28</f>
        <v>WEPT-Retro-Other</v>
      </c>
      <c r="B25" s="46" t="str">
        <f>MMap!D28</f>
        <v>WEPT-Retro-Other-ElecHt</v>
      </c>
      <c r="C25" s="46">
        <f>MMap!M28</f>
        <v>0</v>
      </c>
      <c r="D25" s="46">
        <f>MMap!I28</f>
        <v>5</v>
      </c>
      <c r="E25" s="46">
        <f>MMap!N28</f>
        <v>0</v>
      </c>
      <c r="F25" s="227">
        <f>IF(E25&lt;&gt;0,$C$4*MMap!$S$7,0)</f>
        <v>0</v>
      </c>
      <c r="G25" s="190" t="s">
        <v>438</v>
      </c>
      <c r="Q25" s="46" t="s">
        <v>426</v>
      </c>
    </row>
    <row r="28" spans="1:131">
      <c r="A28" s="20"/>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row>
    <row r="29" spans="1:131">
      <c r="A29" s="49" t="s">
        <v>74</v>
      </c>
      <c r="B29" s="5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row>
    <row r="30" spans="1:131">
      <c r="A30" s="20" t="s">
        <v>75</v>
      </c>
      <c r="B30" s="20" t="s">
        <v>306</v>
      </c>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row>
    <row r="31" spans="1:131">
      <c r="A31" s="20" t="s">
        <v>76</v>
      </c>
      <c r="B31" s="20" t="s">
        <v>497</v>
      </c>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row>
    <row r="32" spans="1:131">
      <c r="A32" s="20"/>
      <c r="B32" s="20"/>
      <c r="C32" s="20"/>
      <c r="D32" s="20"/>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row>
    <row r="33" spans="1:131" ht="13.5" thickBot="1">
      <c r="A33" s="51" t="s">
        <v>77</v>
      </c>
      <c r="B33" s="52"/>
      <c r="C33" s="52"/>
      <c r="D33" s="52"/>
      <c r="E33" s="52"/>
      <c r="F33" s="52"/>
      <c r="G33" s="52"/>
      <c r="H33" s="52"/>
      <c r="I33" s="52"/>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3"/>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row>
    <row r="34" spans="1:131">
      <c r="A34" s="20"/>
      <c r="B34" s="54" t="s">
        <v>78</v>
      </c>
      <c r="C34" s="55"/>
      <c r="D34" s="55" t="s">
        <v>78</v>
      </c>
      <c r="E34" s="56"/>
      <c r="F34" s="20"/>
      <c r="G34" s="54" t="s">
        <v>79</v>
      </c>
      <c r="H34" s="55"/>
      <c r="I34" s="55"/>
      <c r="J34" s="55"/>
      <c r="K34" s="55"/>
      <c r="L34" s="55"/>
      <c r="M34" s="55"/>
      <c r="N34" s="55"/>
      <c r="O34" s="56"/>
      <c r="P34" s="20"/>
      <c r="Q34" s="54" t="s">
        <v>80</v>
      </c>
      <c r="R34" s="55"/>
      <c r="S34" s="55"/>
      <c r="T34" s="55"/>
      <c r="U34" s="56"/>
      <c r="V34" s="20"/>
      <c r="W34" s="54" t="s">
        <v>81</v>
      </c>
      <c r="X34" s="56"/>
      <c r="Y34" s="20"/>
      <c r="Z34" s="54" t="s">
        <v>82</v>
      </c>
      <c r="AA34" s="55"/>
      <c r="AB34" s="56"/>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row>
    <row r="35" spans="1:131">
      <c r="A35" s="20"/>
      <c r="B35" s="57" t="s">
        <v>85</v>
      </c>
      <c r="C35" s="58" t="s">
        <v>83</v>
      </c>
      <c r="D35" s="58" t="s">
        <v>85</v>
      </c>
      <c r="E35" s="59" t="s">
        <v>83</v>
      </c>
      <c r="F35" s="20"/>
      <c r="G35" s="57" t="s">
        <v>86</v>
      </c>
      <c r="H35" s="58" t="s">
        <v>423</v>
      </c>
      <c r="I35" s="58"/>
      <c r="J35" s="58"/>
      <c r="K35" s="58" t="s">
        <v>324</v>
      </c>
      <c r="L35" s="58"/>
      <c r="M35" s="58"/>
      <c r="N35" s="58"/>
      <c r="O35" s="59"/>
      <c r="P35" s="20"/>
      <c r="Q35" s="57"/>
      <c r="R35" s="58" t="s">
        <v>87</v>
      </c>
      <c r="S35" s="58" t="s">
        <v>88</v>
      </c>
      <c r="T35" s="58" t="s">
        <v>89</v>
      </c>
      <c r="U35" s="59" t="s">
        <v>90</v>
      </c>
      <c r="V35" s="20"/>
      <c r="W35" s="57" t="s">
        <v>91</v>
      </c>
      <c r="X35" s="59">
        <v>20</v>
      </c>
      <c r="Y35" s="20"/>
      <c r="Z35" s="57"/>
      <c r="AA35" s="58" t="s">
        <v>83</v>
      </c>
      <c r="AB35" s="59" t="s">
        <v>84</v>
      </c>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row>
    <row r="36" spans="1:131">
      <c r="A36" s="20"/>
      <c r="B36" s="57" t="s">
        <v>92</v>
      </c>
      <c r="C36" s="58" t="s">
        <v>307</v>
      </c>
      <c r="D36" s="58" t="s">
        <v>92</v>
      </c>
      <c r="E36" s="59" t="s">
        <v>307</v>
      </c>
      <c r="F36" s="20"/>
      <c r="G36" s="57" t="s">
        <v>93</v>
      </c>
      <c r="H36" s="58" t="s">
        <v>308</v>
      </c>
      <c r="I36" s="58"/>
      <c r="J36" s="58"/>
      <c r="K36" s="58" t="s">
        <v>325</v>
      </c>
      <c r="L36" s="58"/>
      <c r="M36" s="58"/>
      <c r="N36" s="58"/>
      <c r="O36" s="59"/>
      <c r="P36" s="20"/>
      <c r="Q36" s="57" t="s">
        <v>94</v>
      </c>
      <c r="R36" s="58">
        <v>6.8012888465852586E-2</v>
      </c>
      <c r="S36" s="58">
        <v>4.387844424080023E-2</v>
      </c>
      <c r="T36" s="58">
        <v>5.3289007766645871E-2</v>
      </c>
      <c r="U36" s="59">
        <v>5.447903102274565E-2</v>
      </c>
      <c r="V36" s="20"/>
      <c r="W36" s="57" t="s">
        <v>95</v>
      </c>
      <c r="X36" s="59">
        <v>2016</v>
      </c>
      <c r="Y36" s="20"/>
      <c r="Z36" s="57" t="s">
        <v>309</v>
      </c>
      <c r="AA36" s="58">
        <v>4.03890184699085E-3</v>
      </c>
      <c r="AB36" s="59">
        <v>0.01</v>
      </c>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row>
    <row r="37" spans="1:131">
      <c r="A37" s="20"/>
      <c r="B37" s="57" t="s">
        <v>97</v>
      </c>
      <c r="C37" s="58" t="s">
        <v>310</v>
      </c>
      <c r="D37" s="58" t="s">
        <v>97</v>
      </c>
      <c r="E37" s="59" t="s">
        <v>310</v>
      </c>
      <c r="F37" s="20"/>
      <c r="G37" s="57" t="s">
        <v>98</v>
      </c>
      <c r="H37" s="58" t="s">
        <v>311</v>
      </c>
      <c r="I37" s="58"/>
      <c r="J37" s="58"/>
      <c r="K37" s="58" t="s">
        <v>326</v>
      </c>
      <c r="L37" s="58"/>
      <c r="M37" s="58"/>
      <c r="N37" s="58"/>
      <c r="O37" s="59"/>
      <c r="P37" s="20"/>
      <c r="Q37" s="57" t="s">
        <v>99</v>
      </c>
      <c r="R37" s="58">
        <v>12</v>
      </c>
      <c r="S37" s="58">
        <v>12</v>
      </c>
      <c r="T37" s="58">
        <v>1</v>
      </c>
      <c r="U37" s="59">
        <v>1</v>
      </c>
      <c r="V37" s="20"/>
      <c r="W37" s="57" t="s">
        <v>100</v>
      </c>
      <c r="X37" s="59">
        <v>2016</v>
      </c>
      <c r="Y37" s="20"/>
      <c r="Z37" s="57" t="s">
        <v>96</v>
      </c>
      <c r="AA37" s="58">
        <v>26</v>
      </c>
      <c r="AB37" s="59">
        <v>0</v>
      </c>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row>
    <row r="38" spans="1:131" ht="13.5" thickBot="1">
      <c r="A38" s="20"/>
      <c r="B38" s="60" t="s">
        <v>101</v>
      </c>
      <c r="C38" s="61" t="s">
        <v>310</v>
      </c>
      <c r="D38" s="61" t="s">
        <v>101</v>
      </c>
      <c r="E38" s="62" t="s">
        <v>310</v>
      </c>
      <c r="F38" s="20"/>
      <c r="G38" s="57" t="s">
        <v>102</v>
      </c>
      <c r="H38" s="58" t="s">
        <v>312</v>
      </c>
      <c r="I38" s="58"/>
      <c r="J38" s="58"/>
      <c r="K38" s="58" t="s">
        <v>325</v>
      </c>
      <c r="L38" s="58"/>
      <c r="M38" s="58"/>
      <c r="N38" s="58"/>
      <c r="O38" s="59"/>
      <c r="P38" s="20"/>
      <c r="Q38" s="57"/>
      <c r="R38" s="58" t="s">
        <v>87</v>
      </c>
      <c r="S38" s="58" t="s">
        <v>88</v>
      </c>
      <c r="T38" s="58" t="s">
        <v>89</v>
      </c>
      <c r="U38" s="59" t="s">
        <v>90</v>
      </c>
      <c r="V38" s="20"/>
      <c r="W38" s="57" t="s">
        <v>103</v>
      </c>
      <c r="X38" s="59">
        <v>2012</v>
      </c>
      <c r="Y38" s="20"/>
      <c r="Z38" s="57" t="s">
        <v>313</v>
      </c>
      <c r="AA38" s="58">
        <v>0.9</v>
      </c>
      <c r="AB38" s="59" t="s">
        <v>314</v>
      </c>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row>
    <row r="39" spans="1:131">
      <c r="A39" s="20"/>
      <c r="B39" s="20"/>
      <c r="C39" s="20"/>
      <c r="D39" s="20"/>
      <c r="E39" s="20"/>
      <c r="F39" s="20"/>
      <c r="G39" s="57" t="s">
        <v>105</v>
      </c>
      <c r="H39" s="58" t="s">
        <v>311</v>
      </c>
      <c r="I39" s="58"/>
      <c r="J39" s="58"/>
      <c r="K39" s="58"/>
      <c r="L39" s="58"/>
      <c r="M39" s="58"/>
      <c r="N39" s="58"/>
      <c r="O39" s="59"/>
      <c r="P39" s="20"/>
      <c r="Q39" s="57" t="s">
        <v>106</v>
      </c>
      <c r="R39" s="58">
        <v>0.35</v>
      </c>
      <c r="S39" s="58">
        <v>0.19500000000000001</v>
      </c>
      <c r="T39" s="58">
        <v>0.45499999999999996</v>
      </c>
      <c r="U39" s="59">
        <v>0</v>
      </c>
      <c r="V39" s="20"/>
      <c r="W39" s="57" t="s">
        <v>107</v>
      </c>
      <c r="X39" s="59">
        <v>0.04</v>
      </c>
      <c r="Y39" s="20"/>
      <c r="Z39" s="57" t="s">
        <v>315</v>
      </c>
      <c r="AA39" s="58">
        <v>4.7399348199455904E-2</v>
      </c>
      <c r="AB39" s="59">
        <v>0</v>
      </c>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row>
    <row r="40" spans="1:131">
      <c r="A40" s="20"/>
      <c r="B40" s="20" t="s">
        <v>108</v>
      </c>
      <c r="C40" s="20" t="s">
        <v>83</v>
      </c>
      <c r="D40" s="20"/>
      <c r="E40" s="20"/>
      <c r="F40" s="20"/>
      <c r="G40" s="57" t="s">
        <v>109</v>
      </c>
      <c r="H40" s="58" t="s">
        <v>316</v>
      </c>
      <c r="I40" s="58"/>
      <c r="J40" s="58"/>
      <c r="K40" s="58" t="s">
        <v>115</v>
      </c>
      <c r="L40" s="58"/>
      <c r="M40" s="58"/>
      <c r="N40" s="58"/>
      <c r="O40" s="59"/>
      <c r="P40" s="20"/>
      <c r="Q40" s="57" t="s">
        <v>110</v>
      </c>
      <c r="R40" s="58">
        <v>1</v>
      </c>
      <c r="S40" s="58">
        <v>0</v>
      </c>
      <c r="T40" s="58">
        <v>0</v>
      </c>
      <c r="U40" s="59">
        <v>0</v>
      </c>
      <c r="V40" s="20"/>
      <c r="W40" s="57" t="s">
        <v>111</v>
      </c>
      <c r="X40" s="59">
        <v>0</v>
      </c>
      <c r="Y40" s="20"/>
      <c r="Z40" s="57" t="s">
        <v>104</v>
      </c>
      <c r="AA40" s="58">
        <v>31</v>
      </c>
      <c r="AB40" s="59">
        <v>0</v>
      </c>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row>
    <row r="41" spans="1:131">
      <c r="A41" s="20"/>
      <c r="B41" s="20" t="s">
        <v>112</v>
      </c>
      <c r="C41" s="20" t="s">
        <v>113</v>
      </c>
      <c r="D41" s="20"/>
      <c r="E41" s="20"/>
      <c r="F41" s="20"/>
      <c r="G41" s="57" t="s">
        <v>114</v>
      </c>
      <c r="H41" s="58" t="s">
        <v>115</v>
      </c>
      <c r="I41" s="58"/>
      <c r="J41" s="58"/>
      <c r="K41" s="58" t="s">
        <v>120</v>
      </c>
      <c r="L41" s="58"/>
      <c r="M41" s="58"/>
      <c r="N41" s="58"/>
      <c r="O41" s="59"/>
      <c r="P41" s="20"/>
      <c r="Q41" s="57" t="s">
        <v>116</v>
      </c>
      <c r="R41" s="58">
        <v>1</v>
      </c>
      <c r="S41" s="58">
        <v>0</v>
      </c>
      <c r="T41" s="58">
        <v>0</v>
      </c>
      <c r="U41" s="59">
        <v>0</v>
      </c>
      <c r="V41" s="20"/>
      <c r="W41" s="57" t="s">
        <v>317</v>
      </c>
      <c r="X41" s="59">
        <v>0.2</v>
      </c>
      <c r="Y41" s="20"/>
      <c r="Z41" s="57" t="s">
        <v>318</v>
      </c>
      <c r="AA41" s="58">
        <v>0.7</v>
      </c>
      <c r="AB41" s="59" t="s">
        <v>314</v>
      </c>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row>
    <row r="42" spans="1:131">
      <c r="A42" s="20"/>
      <c r="B42" s="20" t="s">
        <v>117</v>
      </c>
      <c r="C42" s="20" t="s">
        <v>118</v>
      </c>
      <c r="D42" s="20"/>
      <c r="E42" s="20"/>
      <c r="F42" s="20"/>
      <c r="G42" s="57" t="s">
        <v>119</v>
      </c>
      <c r="H42" s="58" t="s">
        <v>120</v>
      </c>
      <c r="I42" s="58"/>
      <c r="J42" s="58"/>
      <c r="K42" s="58" t="s">
        <v>126</v>
      </c>
      <c r="L42" s="58"/>
      <c r="M42" s="58"/>
      <c r="N42" s="58"/>
      <c r="O42" s="59"/>
      <c r="P42" s="20"/>
      <c r="Q42" s="57" t="s">
        <v>121</v>
      </c>
      <c r="R42" s="58"/>
      <c r="S42" s="58">
        <v>0.3</v>
      </c>
      <c r="T42" s="58">
        <v>0.7</v>
      </c>
      <c r="U42" s="59">
        <v>0</v>
      </c>
      <c r="V42" s="20"/>
      <c r="W42" s="57" t="s">
        <v>122</v>
      </c>
      <c r="X42" s="59">
        <v>0</v>
      </c>
      <c r="Y42" s="20"/>
      <c r="Z42" s="57" t="s">
        <v>319</v>
      </c>
      <c r="AA42" s="58">
        <v>0</v>
      </c>
      <c r="AB42" s="59">
        <v>0</v>
      </c>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row>
    <row r="43" spans="1:131" ht="13.5" thickBot="1">
      <c r="A43" s="20"/>
      <c r="B43" s="20" t="s">
        <v>123</v>
      </c>
      <c r="C43" s="20" t="s">
        <v>124</v>
      </c>
      <c r="D43" s="20"/>
      <c r="E43" s="20"/>
      <c r="F43" s="20"/>
      <c r="G43" s="60" t="s">
        <v>125</v>
      </c>
      <c r="H43" s="61" t="s">
        <v>126</v>
      </c>
      <c r="I43" s="61"/>
      <c r="J43" s="61"/>
      <c r="K43" s="61"/>
      <c r="L43" s="61"/>
      <c r="M43" s="61"/>
      <c r="N43" s="61"/>
      <c r="O43" s="62"/>
      <c r="P43" s="20"/>
      <c r="Q43" s="60" t="s">
        <v>320</v>
      </c>
      <c r="R43" s="61"/>
      <c r="S43" s="61">
        <v>20</v>
      </c>
      <c r="T43" s="61"/>
      <c r="U43" s="62"/>
      <c r="V43" s="20"/>
      <c r="W43" s="60" t="s">
        <v>127</v>
      </c>
      <c r="X43" s="62">
        <v>2018</v>
      </c>
      <c r="Y43" s="20"/>
      <c r="Z43" s="60" t="s">
        <v>321</v>
      </c>
      <c r="AA43" s="61">
        <v>0</v>
      </c>
      <c r="AB43" s="62">
        <v>0</v>
      </c>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row>
    <row r="44" spans="1:131">
      <c r="A44" s="20"/>
      <c r="B44" s="20"/>
      <c r="C44" s="20"/>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row>
    <row r="45" spans="1:131">
      <c r="A45" s="20"/>
      <c r="B45" s="20"/>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row>
    <row r="46" spans="1:131">
      <c r="A46" s="20"/>
      <c r="B46" s="20"/>
      <c r="C46" s="20"/>
      <c r="D46" s="20"/>
      <c r="E46" s="20"/>
      <c r="F46" s="20"/>
      <c r="G46" s="20"/>
      <c r="H46" s="20"/>
      <c r="I46" s="20"/>
      <c r="J46" s="20"/>
      <c r="K46" s="2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row>
    <row r="47" spans="1:131">
      <c r="A47" s="20"/>
      <c r="B47" s="20"/>
      <c r="C47" s="20"/>
      <c r="D47" s="20"/>
      <c r="E47" s="20"/>
      <c r="F47" s="20"/>
      <c r="G47" s="20"/>
      <c r="H47" s="20"/>
      <c r="I47" s="20"/>
      <c r="J47" s="20"/>
      <c r="K47" s="2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row>
    <row r="48" spans="1:131">
      <c r="A48" s="20"/>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row>
    <row r="49" spans="1:131">
      <c r="A49" s="20"/>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row>
    <row r="50" spans="1:131">
      <c r="A50" s="20"/>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row>
    <row r="51" spans="1:131" ht="13.5" thickBot="1">
      <c r="A51" s="51" t="s">
        <v>128</v>
      </c>
      <c r="B51" s="53"/>
      <c r="C51" s="40"/>
      <c r="D51" s="40"/>
      <c r="E51" s="40"/>
      <c r="F51" s="40"/>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row>
    <row r="52" spans="1:131" ht="26.25" thickBot="1">
      <c r="A52" s="63" t="s">
        <v>129</v>
      </c>
      <c r="B52" s="64"/>
      <c r="C52" s="65" t="s">
        <v>130</v>
      </c>
      <c r="D52" s="66"/>
      <c r="E52" s="66"/>
      <c r="F52" s="66"/>
      <c r="G52" s="66"/>
      <c r="H52" s="66"/>
      <c r="I52" s="66"/>
      <c r="J52" s="66"/>
      <c r="K52" s="67"/>
      <c r="L52" s="65" t="s">
        <v>131</v>
      </c>
      <c r="M52" s="66"/>
      <c r="N52" s="66"/>
      <c r="O52" s="66"/>
      <c r="P52" s="66"/>
      <c r="Q52" s="67"/>
      <c r="R52" s="65" t="s">
        <v>132</v>
      </c>
      <c r="S52" s="66"/>
      <c r="T52" s="66"/>
      <c r="U52" s="67"/>
      <c r="V52" s="65" t="s">
        <v>133</v>
      </c>
      <c r="W52" s="66"/>
      <c r="X52" s="66"/>
      <c r="Y52" s="67"/>
      <c r="Z52" s="65" t="s">
        <v>134</v>
      </c>
      <c r="AA52" s="66"/>
      <c r="AB52" s="66"/>
      <c r="AC52" s="67"/>
      <c r="AD52" s="65" t="s">
        <v>135</v>
      </c>
      <c r="AE52" s="66"/>
      <c r="AF52" s="66"/>
      <c r="AG52" s="67"/>
      <c r="AH52" s="65" t="s">
        <v>136</v>
      </c>
      <c r="AI52" s="66"/>
      <c r="AJ52" s="66"/>
      <c r="AK52" s="66"/>
      <c r="AL52" s="67"/>
      <c r="AM52" s="65" t="s">
        <v>137</v>
      </c>
      <c r="AN52" s="66"/>
      <c r="AO52" s="66"/>
      <c r="AP52" s="66"/>
      <c r="AQ52" s="66"/>
      <c r="AR52" s="66"/>
      <c r="AS52" s="67"/>
      <c r="AT52" s="65" t="s">
        <v>138</v>
      </c>
      <c r="AU52" s="66"/>
      <c r="AV52" s="66"/>
      <c r="AW52" s="66"/>
      <c r="AX52" s="66"/>
      <c r="AY52" s="66"/>
      <c r="AZ52" s="67"/>
      <c r="BA52" s="65" t="s">
        <v>139</v>
      </c>
      <c r="BB52" s="66"/>
      <c r="BC52" s="66"/>
      <c r="BD52" s="66"/>
      <c r="BE52" s="66"/>
      <c r="BF52" s="67"/>
      <c r="BG52" s="65" t="s">
        <v>140</v>
      </c>
      <c r="BH52" s="67"/>
      <c r="BI52" s="65" t="s">
        <v>141</v>
      </c>
      <c r="BJ52" s="66"/>
      <c r="BK52" s="66"/>
      <c r="BL52" s="66"/>
      <c r="BM52" s="67"/>
      <c r="BN52" s="65" t="s">
        <v>142</v>
      </c>
      <c r="BO52" s="66"/>
      <c r="BP52" s="66"/>
      <c r="BQ52" s="66"/>
      <c r="BR52" s="66"/>
      <c r="BS52" s="66"/>
      <c r="BT52" s="66"/>
      <c r="BU52" s="66"/>
      <c r="BV52" s="66"/>
      <c r="BW52" s="66"/>
      <c r="BX52" s="66"/>
      <c r="BY52" s="66"/>
      <c r="BZ52" s="66"/>
      <c r="CA52" s="66"/>
      <c r="CB52" s="66"/>
      <c r="CC52" s="67"/>
      <c r="CD52" s="65" t="s">
        <v>143</v>
      </c>
      <c r="CE52" s="67"/>
      <c r="CF52" s="65" t="s">
        <v>144</v>
      </c>
      <c r="CG52" s="66"/>
      <c r="CH52" s="66"/>
      <c r="CI52" s="66"/>
      <c r="CJ52" s="66"/>
      <c r="CK52" s="67"/>
      <c r="CL52" s="68"/>
      <c r="CM52" s="65" t="s">
        <v>18</v>
      </c>
      <c r="CN52" s="66"/>
      <c r="CO52" s="66"/>
      <c r="CP52" s="67"/>
      <c r="CQ52" s="65" t="s">
        <v>145</v>
      </c>
      <c r="CR52" s="66"/>
      <c r="CS52" s="66"/>
      <c r="CT52" s="66"/>
      <c r="CU52" s="67"/>
      <c r="CV52" s="65" t="s">
        <v>146</v>
      </c>
      <c r="CW52" s="67"/>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row>
    <row r="53" spans="1:131" ht="127.5">
      <c r="A53" s="69" t="s">
        <v>147</v>
      </c>
      <c r="B53" s="70" t="s">
        <v>148</v>
      </c>
      <c r="C53" s="71" t="s">
        <v>9</v>
      </c>
      <c r="D53" s="71" t="s">
        <v>149</v>
      </c>
      <c r="E53" s="71" t="s">
        <v>150</v>
      </c>
      <c r="F53" s="71" t="s">
        <v>151</v>
      </c>
      <c r="G53" s="71" t="s">
        <v>152</v>
      </c>
      <c r="H53" s="71" t="s">
        <v>153</v>
      </c>
      <c r="I53" s="71" t="s">
        <v>154</v>
      </c>
      <c r="J53" s="71" t="s">
        <v>155</v>
      </c>
      <c r="K53" s="71" t="s">
        <v>156</v>
      </c>
      <c r="L53" s="71" t="s">
        <v>157</v>
      </c>
      <c r="M53" s="71" t="s">
        <v>158</v>
      </c>
      <c r="N53" s="71" t="s">
        <v>159</v>
      </c>
      <c r="O53" s="71" t="s">
        <v>160</v>
      </c>
      <c r="P53" s="71" t="s">
        <v>161</v>
      </c>
      <c r="Q53" s="71" t="s">
        <v>162</v>
      </c>
      <c r="R53" s="71" t="s">
        <v>163</v>
      </c>
      <c r="S53" s="71" t="s">
        <v>164</v>
      </c>
      <c r="T53" s="71" t="s">
        <v>165</v>
      </c>
      <c r="U53" s="71" t="s">
        <v>87</v>
      </c>
      <c r="V53" s="71" t="s">
        <v>163</v>
      </c>
      <c r="W53" s="71" t="s">
        <v>164</v>
      </c>
      <c r="X53" s="71" t="s">
        <v>165</v>
      </c>
      <c r="Y53" s="71" t="s">
        <v>87</v>
      </c>
      <c r="Z53" s="71" t="s">
        <v>163</v>
      </c>
      <c r="AA53" s="71" t="s">
        <v>164</v>
      </c>
      <c r="AB53" s="71" t="s">
        <v>165</v>
      </c>
      <c r="AC53" s="71" t="s">
        <v>87</v>
      </c>
      <c r="AD53" s="71" t="s">
        <v>163</v>
      </c>
      <c r="AE53" s="71" t="s">
        <v>164</v>
      </c>
      <c r="AF53" s="71" t="s">
        <v>165</v>
      </c>
      <c r="AG53" s="71" t="s">
        <v>87</v>
      </c>
      <c r="AH53" s="71" t="s">
        <v>163</v>
      </c>
      <c r="AI53" s="71" t="s">
        <v>164</v>
      </c>
      <c r="AJ53" s="71" t="s">
        <v>165</v>
      </c>
      <c r="AK53" s="71" t="s">
        <v>87</v>
      </c>
      <c r="AL53" s="71" t="s">
        <v>166</v>
      </c>
      <c r="AM53" s="71" t="s">
        <v>167</v>
      </c>
      <c r="AN53" s="71" t="s">
        <v>168</v>
      </c>
      <c r="AO53" s="71" t="s">
        <v>169</v>
      </c>
      <c r="AP53" s="71" t="s">
        <v>170</v>
      </c>
      <c r="AQ53" s="71" t="s">
        <v>171</v>
      </c>
      <c r="AR53" s="71" t="s">
        <v>172</v>
      </c>
      <c r="AS53" s="71" t="s">
        <v>173</v>
      </c>
      <c r="AT53" s="71" t="s">
        <v>174</v>
      </c>
      <c r="AU53" s="71" t="s">
        <v>175</v>
      </c>
      <c r="AV53" s="71" t="s">
        <v>176</v>
      </c>
      <c r="AW53" s="71" t="s">
        <v>177</v>
      </c>
      <c r="AX53" s="71" t="s">
        <v>178</v>
      </c>
      <c r="AY53" s="71" t="s">
        <v>179</v>
      </c>
      <c r="AZ53" s="71" t="s">
        <v>180</v>
      </c>
      <c r="BA53" s="71" t="s">
        <v>181</v>
      </c>
      <c r="BB53" s="71" t="s">
        <v>182</v>
      </c>
      <c r="BC53" s="71" t="s">
        <v>183</v>
      </c>
      <c r="BD53" s="71" t="s">
        <v>184</v>
      </c>
      <c r="BE53" s="71" t="s">
        <v>185</v>
      </c>
      <c r="BF53" s="71" t="s">
        <v>186</v>
      </c>
      <c r="BG53" s="71" t="s">
        <v>187</v>
      </c>
      <c r="BH53" s="71" t="s">
        <v>188</v>
      </c>
      <c r="BI53" s="71" t="s">
        <v>189</v>
      </c>
      <c r="BJ53" s="71" t="s">
        <v>190</v>
      </c>
      <c r="BK53" s="71" t="s">
        <v>191</v>
      </c>
      <c r="BL53" s="71" t="s">
        <v>192</v>
      </c>
      <c r="BM53" s="71" t="s">
        <v>193</v>
      </c>
      <c r="BN53" s="71" t="s">
        <v>194</v>
      </c>
      <c r="BO53" s="71" t="s">
        <v>195</v>
      </c>
      <c r="BP53" s="71" t="s">
        <v>196</v>
      </c>
      <c r="BQ53" s="71" t="s">
        <v>197</v>
      </c>
      <c r="BR53" s="71" t="s">
        <v>198</v>
      </c>
      <c r="BS53" s="71" t="s">
        <v>199</v>
      </c>
      <c r="BT53" s="71" t="s">
        <v>200</v>
      </c>
      <c r="BU53" s="71" t="s">
        <v>201</v>
      </c>
      <c r="BV53" s="71" t="s">
        <v>202</v>
      </c>
      <c r="BW53" s="71" t="s">
        <v>203</v>
      </c>
      <c r="BX53" s="71" t="s">
        <v>204</v>
      </c>
      <c r="BY53" s="71" t="s">
        <v>205</v>
      </c>
      <c r="BZ53" s="71" t="s">
        <v>206</v>
      </c>
      <c r="CA53" s="71" t="s">
        <v>207</v>
      </c>
      <c r="CB53" s="71" t="s">
        <v>208</v>
      </c>
      <c r="CC53" s="71" t="s">
        <v>209</v>
      </c>
      <c r="CD53" s="71" t="s">
        <v>210</v>
      </c>
      <c r="CE53" s="71" t="s">
        <v>48</v>
      </c>
      <c r="CF53" s="71" t="s">
        <v>211</v>
      </c>
      <c r="CG53" s="71" t="s">
        <v>212</v>
      </c>
      <c r="CH53" s="71" t="s">
        <v>213</v>
      </c>
      <c r="CI53" s="71" t="s">
        <v>327</v>
      </c>
      <c r="CJ53" s="71" t="s">
        <v>328</v>
      </c>
      <c r="CK53" s="71" t="s">
        <v>329</v>
      </c>
      <c r="CL53" s="71"/>
      <c r="CM53" s="71" t="s">
        <v>214</v>
      </c>
      <c r="CN53" s="71" t="s">
        <v>215</v>
      </c>
      <c r="CO53" s="71" t="s">
        <v>216</v>
      </c>
      <c r="CP53" s="71" t="s">
        <v>217</v>
      </c>
      <c r="CQ53" s="71" t="s">
        <v>218</v>
      </c>
      <c r="CR53" s="71" t="s">
        <v>219</v>
      </c>
      <c r="CS53" s="71" t="s">
        <v>220</v>
      </c>
      <c r="CT53" s="71" t="s">
        <v>221</v>
      </c>
      <c r="CU53" s="71" t="s">
        <v>222</v>
      </c>
      <c r="CV53" s="71" t="s">
        <v>223</v>
      </c>
      <c r="CW53" s="72" t="s">
        <v>224</v>
      </c>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row>
    <row r="54" spans="1:131">
      <c r="A54" s="20" t="s">
        <v>443</v>
      </c>
      <c r="B54" s="20" t="s">
        <v>475</v>
      </c>
      <c r="C54" s="40">
        <v>5</v>
      </c>
      <c r="D54" s="40">
        <v>0</v>
      </c>
      <c r="E54" s="40">
        <v>0</v>
      </c>
      <c r="F54" s="40">
        <v>0</v>
      </c>
      <c r="G54" s="40">
        <v>0</v>
      </c>
      <c r="H54" s="40">
        <v>0</v>
      </c>
      <c r="I54" s="40" t="s">
        <v>438</v>
      </c>
      <c r="J54" s="40"/>
      <c r="K54" s="40"/>
      <c r="L54" s="40">
        <v>0</v>
      </c>
      <c r="M54" s="40">
        <v>0</v>
      </c>
      <c r="N54" s="40">
        <v>0</v>
      </c>
      <c r="O54" s="40">
        <v>0</v>
      </c>
      <c r="P54" s="40">
        <v>0</v>
      </c>
      <c r="Q54" s="40">
        <v>0</v>
      </c>
      <c r="R54" s="40">
        <v>0</v>
      </c>
      <c r="S54" s="40">
        <v>0</v>
      </c>
      <c r="T54" s="40">
        <v>0</v>
      </c>
      <c r="U54" s="40">
        <v>0</v>
      </c>
      <c r="V54" s="40" t="s">
        <v>225</v>
      </c>
      <c r="W54" s="40" t="s">
        <v>225</v>
      </c>
      <c r="X54" s="40" t="s">
        <v>225</v>
      </c>
      <c r="Y54" s="40" t="s">
        <v>225</v>
      </c>
      <c r="Z54" s="40">
        <v>0</v>
      </c>
      <c r="AA54" s="40">
        <v>0</v>
      </c>
      <c r="AB54" s="40">
        <v>0</v>
      </c>
      <c r="AC54" s="40">
        <v>0</v>
      </c>
      <c r="AD54" s="40">
        <v>0</v>
      </c>
      <c r="AE54" s="40">
        <v>0</v>
      </c>
      <c r="AF54" s="40">
        <v>0</v>
      </c>
      <c r="AG54" s="40">
        <v>0</v>
      </c>
      <c r="AH54" s="40">
        <v>0</v>
      </c>
      <c r="AI54" s="40">
        <v>0</v>
      </c>
      <c r="AJ54" s="40">
        <v>0</v>
      </c>
      <c r="AK54" s="40">
        <v>0</v>
      </c>
      <c r="AL54" s="40">
        <v>0</v>
      </c>
      <c r="AM54" s="40">
        <v>0</v>
      </c>
      <c r="AN54" s="40">
        <v>0</v>
      </c>
      <c r="AO54" s="40">
        <v>0</v>
      </c>
      <c r="AP54" s="40">
        <v>0</v>
      </c>
      <c r="AQ54" s="40">
        <v>0</v>
      </c>
      <c r="AR54" s="40">
        <v>0</v>
      </c>
      <c r="AS54" s="73">
        <v>9999</v>
      </c>
      <c r="AT54" s="40">
        <v>0</v>
      </c>
      <c r="AU54" s="40">
        <v>0</v>
      </c>
      <c r="AV54" s="40">
        <v>0</v>
      </c>
      <c r="AW54" s="40">
        <v>0</v>
      </c>
      <c r="AX54" s="40">
        <v>0</v>
      </c>
      <c r="AY54" s="40">
        <v>0</v>
      </c>
      <c r="AZ54" s="73">
        <v>9999</v>
      </c>
      <c r="BA54" s="40">
        <v>0</v>
      </c>
      <c r="BB54" s="40">
        <v>0</v>
      </c>
      <c r="BC54" s="40">
        <v>0</v>
      </c>
      <c r="BD54" s="40">
        <v>0</v>
      </c>
      <c r="BE54" s="40">
        <v>0</v>
      </c>
      <c r="BF54" s="40">
        <v>0</v>
      </c>
      <c r="BG54" s="40">
        <v>9999</v>
      </c>
      <c r="BH54" s="73">
        <v>9999</v>
      </c>
      <c r="BI54" s="40">
        <v>9999</v>
      </c>
      <c r="BJ54" s="40">
        <v>9999</v>
      </c>
      <c r="BK54" s="40">
        <v>9999</v>
      </c>
      <c r="BL54" s="40">
        <v>9999</v>
      </c>
      <c r="BM54" s="40">
        <v>9999</v>
      </c>
      <c r="BN54" s="40">
        <v>0</v>
      </c>
      <c r="BO54" s="40">
        <v>0</v>
      </c>
      <c r="BP54" s="40">
        <v>0</v>
      </c>
      <c r="BQ54" s="40">
        <v>0</v>
      </c>
      <c r="BR54" s="40">
        <v>0</v>
      </c>
      <c r="BS54" s="40">
        <v>0</v>
      </c>
      <c r="BT54" s="40">
        <v>0</v>
      </c>
      <c r="BU54" s="40">
        <v>0</v>
      </c>
      <c r="BV54" s="40">
        <v>0</v>
      </c>
      <c r="BW54" s="40">
        <v>0</v>
      </c>
      <c r="BX54" s="40">
        <v>0</v>
      </c>
      <c r="BY54" s="40"/>
      <c r="BZ54" s="40">
        <v>0</v>
      </c>
      <c r="CA54" s="40">
        <v>0</v>
      </c>
      <c r="CB54" s="40">
        <v>0</v>
      </c>
      <c r="CC54" s="40">
        <v>0</v>
      </c>
      <c r="CD54" s="73">
        <v>9999</v>
      </c>
      <c r="CE54" s="40">
        <v>9999</v>
      </c>
      <c r="CF54" s="40">
        <v>0</v>
      </c>
      <c r="CG54" s="40">
        <v>0</v>
      </c>
      <c r="CH54" s="40">
        <v>0</v>
      </c>
      <c r="CI54" s="40">
        <v>0</v>
      </c>
      <c r="CJ54" s="40">
        <v>0</v>
      </c>
      <c r="CK54" s="40">
        <v>0</v>
      </c>
      <c r="CL54" s="40"/>
      <c r="CM54" s="40">
        <v>0</v>
      </c>
      <c r="CN54" s="40"/>
      <c r="CO54" s="40">
        <v>0</v>
      </c>
      <c r="CP54" s="40">
        <v>0</v>
      </c>
      <c r="CQ54" s="40">
        <v>0</v>
      </c>
      <c r="CR54" s="40">
        <v>0</v>
      </c>
      <c r="CS54" s="40">
        <v>0</v>
      </c>
      <c r="CT54" s="40">
        <v>0</v>
      </c>
      <c r="CU54" s="40">
        <v>0</v>
      </c>
      <c r="CV54" s="40">
        <v>9999</v>
      </c>
      <c r="CW54" s="73">
        <v>9999</v>
      </c>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row>
    <row r="55" spans="1:131">
      <c r="A55" s="20" t="s">
        <v>444</v>
      </c>
      <c r="B55" s="20" t="s">
        <v>476</v>
      </c>
      <c r="C55" s="40">
        <v>5</v>
      </c>
      <c r="D55" s="40">
        <v>0</v>
      </c>
      <c r="E55" s="40">
        <v>0</v>
      </c>
      <c r="F55" s="40">
        <v>0</v>
      </c>
      <c r="G55" s="40">
        <v>0</v>
      </c>
      <c r="H55" s="40">
        <v>0</v>
      </c>
      <c r="I55" s="40" t="s">
        <v>438</v>
      </c>
      <c r="J55" s="40"/>
      <c r="K55" s="40"/>
      <c r="L55" s="40">
        <v>0</v>
      </c>
      <c r="M55" s="40">
        <v>0</v>
      </c>
      <c r="N55" s="40">
        <v>0</v>
      </c>
      <c r="O55" s="40">
        <v>0</v>
      </c>
      <c r="P55" s="40">
        <v>0</v>
      </c>
      <c r="Q55" s="40">
        <v>0</v>
      </c>
      <c r="R55" s="40">
        <v>0</v>
      </c>
      <c r="S55" s="40">
        <v>0</v>
      </c>
      <c r="T55" s="40">
        <v>0</v>
      </c>
      <c r="U55" s="40">
        <v>0</v>
      </c>
      <c r="V55" s="40" t="s">
        <v>225</v>
      </c>
      <c r="W55" s="40" t="s">
        <v>225</v>
      </c>
      <c r="X55" s="40" t="s">
        <v>225</v>
      </c>
      <c r="Y55" s="40" t="s">
        <v>225</v>
      </c>
      <c r="Z55" s="40">
        <v>0</v>
      </c>
      <c r="AA55" s="40">
        <v>0</v>
      </c>
      <c r="AB55" s="40">
        <v>0</v>
      </c>
      <c r="AC55" s="40">
        <v>0</v>
      </c>
      <c r="AD55" s="40">
        <v>0</v>
      </c>
      <c r="AE55" s="40">
        <v>0</v>
      </c>
      <c r="AF55" s="40">
        <v>0</v>
      </c>
      <c r="AG55" s="40">
        <v>0</v>
      </c>
      <c r="AH55" s="40">
        <v>0</v>
      </c>
      <c r="AI55" s="40">
        <v>0</v>
      </c>
      <c r="AJ55" s="40">
        <v>0</v>
      </c>
      <c r="AK55" s="40">
        <v>0</v>
      </c>
      <c r="AL55" s="40">
        <v>0</v>
      </c>
      <c r="AM55" s="40">
        <v>0</v>
      </c>
      <c r="AN55" s="40">
        <v>0</v>
      </c>
      <c r="AO55" s="40">
        <v>0</v>
      </c>
      <c r="AP55" s="40">
        <v>0</v>
      </c>
      <c r="AQ55" s="40">
        <v>0</v>
      </c>
      <c r="AR55" s="40">
        <v>0</v>
      </c>
      <c r="AS55" s="73">
        <v>9999</v>
      </c>
      <c r="AT55" s="40">
        <v>0</v>
      </c>
      <c r="AU55" s="40">
        <v>0</v>
      </c>
      <c r="AV55" s="40">
        <v>0</v>
      </c>
      <c r="AW55" s="40">
        <v>0</v>
      </c>
      <c r="AX55" s="40">
        <v>0</v>
      </c>
      <c r="AY55" s="40">
        <v>0</v>
      </c>
      <c r="AZ55" s="73">
        <v>9999</v>
      </c>
      <c r="BA55" s="40">
        <v>0</v>
      </c>
      <c r="BB55" s="40">
        <v>0</v>
      </c>
      <c r="BC55" s="40">
        <v>0</v>
      </c>
      <c r="BD55" s="40">
        <v>0</v>
      </c>
      <c r="BE55" s="40">
        <v>0</v>
      </c>
      <c r="BF55" s="40">
        <v>0</v>
      </c>
      <c r="BG55" s="40">
        <v>9999</v>
      </c>
      <c r="BH55" s="73">
        <v>9999</v>
      </c>
      <c r="BI55" s="40">
        <v>9999</v>
      </c>
      <c r="BJ55" s="40">
        <v>9999</v>
      </c>
      <c r="BK55" s="40">
        <v>9999</v>
      </c>
      <c r="BL55" s="40">
        <v>9999</v>
      </c>
      <c r="BM55" s="40">
        <v>9999</v>
      </c>
      <c r="BN55" s="40">
        <v>0</v>
      </c>
      <c r="BO55" s="40">
        <v>0</v>
      </c>
      <c r="BP55" s="40">
        <v>0</v>
      </c>
      <c r="BQ55" s="40">
        <v>0</v>
      </c>
      <c r="BR55" s="40">
        <v>0</v>
      </c>
      <c r="BS55" s="40">
        <v>0</v>
      </c>
      <c r="BT55" s="40">
        <v>0</v>
      </c>
      <c r="BU55" s="40">
        <v>0</v>
      </c>
      <c r="BV55" s="40">
        <v>0</v>
      </c>
      <c r="BW55" s="40">
        <v>0</v>
      </c>
      <c r="BX55" s="40">
        <v>0</v>
      </c>
      <c r="BY55" s="40"/>
      <c r="BZ55" s="40">
        <v>0</v>
      </c>
      <c r="CA55" s="40">
        <v>0</v>
      </c>
      <c r="CB55" s="40">
        <v>0</v>
      </c>
      <c r="CC55" s="40">
        <v>0</v>
      </c>
      <c r="CD55" s="73">
        <v>9999</v>
      </c>
      <c r="CE55" s="40">
        <v>9999</v>
      </c>
      <c r="CF55" s="40">
        <v>0</v>
      </c>
      <c r="CG55" s="40">
        <v>0</v>
      </c>
      <c r="CH55" s="40">
        <v>0</v>
      </c>
      <c r="CI55" s="40">
        <v>0</v>
      </c>
      <c r="CJ55" s="40">
        <v>0</v>
      </c>
      <c r="CK55" s="40">
        <v>0</v>
      </c>
      <c r="CL55" s="40"/>
      <c r="CM55" s="40">
        <v>0</v>
      </c>
      <c r="CN55" s="40"/>
      <c r="CO55" s="40">
        <v>0</v>
      </c>
      <c r="CP55" s="40">
        <v>0</v>
      </c>
      <c r="CQ55" s="40">
        <v>0</v>
      </c>
      <c r="CR55" s="40">
        <v>0</v>
      </c>
      <c r="CS55" s="40">
        <v>0</v>
      </c>
      <c r="CT55" s="40">
        <v>0</v>
      </c>
      <c r="CU55" s="40">
        <v>0</v>
      </c>
      <c r="CV55" s="40">
        <v>9999</v>
      </c>
      <c r="CW55" s="73">
        <v>9999</v>
      </c>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row>
    <row r="56" spans="1:131">
      <c r="A56" s="20" t="s">
        <v>445</v>
      </c>
      <c r="B56" s="20" t="s">
        <v>477</v>
      </c>
      <c r="C56" s="40">
        <v>5</v>
      </c>
      <c r="D56" s="40">
        <v>1.7</v>
      </c>
      <c r="E56" s="40">
        <v>0</v>
      </c>
      <c r="F56" s="40">
        <v>0.64</v>
      </c>
      <c r="G56" s="40">
        <v>-1.218087651337482E-2</v>
      </c>
      <c r="H56" s="40">
        <v>0</v>
      </c>
      <c r="I56" s="40" t="s">
        <v>438</v>
      </c>
      <c r="J56" s="40"/>
      <c r="K56" s="40"/>
      <c r="L56" s="40">
        <v>1.8258823770952699</v>
      </c>
      <c r="M56" s="40">
        <v>2.6158861412839976E-4</v>
      </c>
      <c r="N56" s="40">
        <v>2.5970058481935513E-4</v>
      </c>
      <c r="O56" s="40">
        <v>0</v>
      </c>
      <c r="P56" s="40">
        <v>0</v>
      </c>
      <c r="Q56" s="40">
        <v>0</v>
      </c>
      <c r="R56" s="40">
        <v>0.12762454944139023</v>
      </c>
      <c r="S56" s="40">
        <v>0.29492092217466082</v>
      </c>
      <c r="T56" s="40">
        <v>0</v>
      </c>
      <c r="U56" s="40">
        <v>1.7978260840151485</v>
      </c>
      <c r="V56" s="40" t="s">
        <v>225</v>
      </c>
      <c r="W56" s="40" t="s">
        <v>225</v>
      </c>
      <c r="X56" s="40" t="s">
        <v>225</v>
      </c>
      <c r="Y56" s="40" t="s">
        <v>225</v>
      </c>
      <c r="Z56" s="40">
        <v>0</v>
      </c>
      <c r="AA56" s="40">
        <v>0</v>
      </c>
      <c r="AB56" s="40">
        <v>0</v>
      </c>
      <c r="AC56" s="40">
        <v>-0.16554208698451595</v>
      </c>
      <c r="AD56" s="40">
        <v>0</v>
      </c>
      <c r="AE56" s="40">
        <v>0</v>
      </c>
      <c r="AF56" s="40">
        <v>0</v>
      </c>
      <c r="AG56" s="40">
        <v>0</v>
      </c>
      <c r="AH56" s="40">
        <v>0.12762454944139023</v>
      </c>
      <c r="AI56" s="40">
        <v>0.29492092217466082</v>
      </c>
      <c r="AJ56" s="40">
        <v>0</v>
      </c>
      <c r="AK56" s="40">
        <v>1.6322839970306326</v>
      </c>
      <c r="AL56" s="40">
        <v>2.0548294686466835</v>
      </c>
      <c r="AM56" s="40">
        <v>0.93954104430392893</v>
      </c>
      <c r="AN56" s="40">
        <v>9.2431940487452208E-2</v>
      </c>
      <c r="AO56" s="40">
        <v>0</v>
      </c>
      <c r="AP56" s="40">
        <v>0</v>
      </c>
      <c r="AQ56" s="40">
        <v>1.0319729847913812</v>
      </c>
      <c r="AR56" s="40">
        <v>0.12762454944139023</v>
      </c>
      <c r="AS56" s="73">
        <v>8.0860068796191928</v>
      </c>
      <c r="AT56" s="40">
        <v>0.93954104430392893</v>
      </c>
      <c r="AU56" s="40">
        <v>0.10941188668989389</v>
      </c>
      <c r="AV56" s="40">
        <v>0</v>
      </c>
      <c r="AW56" s="40">
        <v>0</v>
      </c>
      <c r="AX56" s="40">
        <v>1.0489529309938228</v>
      </c>
      <c r="AY56" s="40">
        <v>0.29492092217466082</v>
      </c>
      <c r="AZ56" s="73">
        <v>3.5567260649368313</v>
      </c>
      <c r="BA56" s="40">
        <v>0.93954104430392893</v>
      </c>
      <c r="BB56" s="40">
        <v>0.20184382717734611</v>
      </c>
      <c r="BC56" s="40">
        <v>0</v>
      </c>
      <c r="BD56" s="40">
        <v>0</v>
      </c>
      <c r="BE56" s="40">
        <v>1.1413848714812751</v>
      </c>
      <c r="BF56" s="40">
        <v>0.42254547161605105</v>
      </c>
      <c r="BG56" s="40">
        <v>8.8941179902517113</v>
      </c>
      <c r="BH56" s="73">
        <v>2.7012119361165525</v>
      </c>
      <c r="BI56" s="40">
        <v>5.1431778139726978</v>
      </c>
      <c r="BJ56" s="40">
        <v>11.885101655161316</v>
      </c>
      <c r="BK56" s="40">
        <v>0</v>
      </c>
      <c r="BL56" s="40">
        <v>65.779874455000297</v>
      </c>
      <c r="BM56" s="40">
        <v>82.808153924134302</v>
      </c>
      <c r="BN56" s="40">
        <v>0.93954104430392893</v>
      </c>
      <c r="BO56" s="40">
        <v>0</v>
      </c>
      <c r="BP56" s="40">
        <v>0.20184382717734611</v>
      </c>
      <c r="BQ56" s="40">
        <v>0</v>
      </c>
      <c r="BR56" s="40">
        <v>0</v>
      </c>
      <c r="BS56" s="40">
        <v>0</v>
      </c>
      <c r="BT56" s="40">
        <v>0</v>
      </c>
      <c r="BU56" s="40">
        <v>0</v>
      </c>
      <c r="BV56" s="40">
        <v>0</v>
      </c>
      <c r="BW56" s="40">
        <v>0</v>
      </c>
      <c r="BX56" s="40">
        <v>2.2203715556311998</v>
      </c>
      <c r="BY56" s="40"/>
      <c r="BZ56" s="40">
        <v>-0.16554208698451595</v>
      </c>
      <c r="CA56" s="40">
        <v>0</v>
      </c>
      <c r="CB56" s="40">
        <v>1.1413848714812751</v>
      </c>
      <c r="CC56" s="40">
        <v>2.0548294686466839</v>
      </c>
      <c r="CD56" s="81">
        <v>0.58860732346855438</v>
      </c>
      <c r="CE56" s="40">
        <v>74.673992445252011</v>
      </c>
      <c r="CF56" s="40">
        <v>1.7346073435489245E-2</v>
      </c>
      <c r="CG56" s="40">
        <v>0</v>
      </c>
      <c r="CH56" s="40">
        <v>1.7346073435489245E-2</v>
      </c>
      <c r="CI56" s="40">
        <v>8.6729412912025334E-4</v>
      </c>
      <c r="CJ56" s="40">
        <v>0</v>
      </c>
      <c r="CK56" s="40">
        <v>8.6729412912025334E-4</v>
      </c>
      <c r="CL56" s="40"/>
      <c r="CM56" s="40">
        <v>0</v>
      </c>
      <c r="CN56" s="40"/>
      <c r="CO56" s="40">
        <v>0</v>
      </c>
      <c r="CP56" s="40">
        <v>0</v>
      </c>
      <c r="CQ56" s="40">
        <v>0</v>
      </c>
      <c r="CR56" s="40">
        <v>0</v>
      </c>
      <c r="CS56" s="40">
        <v>0</v>
      </c>
      <c r="CT56" s="40">
        <v>0</v>
      </c>
      <c r="CU56" s="40">
        <v>0</v>
      </c>
      <c r="CV56" s="40">
        <v>9999</v>
      </c>
      <c r="CW56" s="73">
        <v>9999</v>
      </c>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row>
    <row r="57" spans="1:131">
      <c r="A57" s="20" t="s">
        <v>446</v>
      </c>
      <c r="B57" s="20" t="s">
        <v>478</v>
      </c>
      <c r="C57" s="40">
        <v>5</v>
      </c>
      <c r="D57" s="40">
        <v>0</v>
      </c>
      <c r="E57" s="40">
        <v>0</v>
      </c>
      <c r="F57" s="40">
        <v>0</v>
      </c>
      <c r="G57" s="40">
        <v>0</v>
      </c>
      <c r="H57" s="40">
        <v>0</v>
      </c>
      <c r="I57" s="40" t="s">
        <v>438</v>
      </c>
      <c r="J57" s="40"/>
      <c r="K57" s="40"/>
      <c r="L57" s="40">
        <v>0</v>
      </c>
      <c r="M57" s="40">
        <v>0</v>
      </c>
      <c r="N57" s="40">
        <v>0</v>
      </c>
      <c r="O57" s="40">
        <v>0</v>
      </c>
      <c r="P57" s="40">
        <v>0</v>
      </c>
      <c r="Q57" s="40">
        <v>0</v>
      </c>
      <c r="R57" s="40">
        <v>0</v>
      </c>
      <c r="S57" s="40">
        <v>0</v>
      </c>
      <c r="T57" s="40">
        <v>0</v>
      </c>
      <c r="U57" s="40">
        <v>0</v>
      </c>
      <c r="V57" s="40" t="s">
        <v>225</v>
      </c>
      <c r="W57" s="40" t="s">
        <v>225</v>
      </c>
      <c r="X57" s="40" t="s">
        <v>225</v>
      </c>
      <c r="Y57" s="40" t="s">
        <v>225</v>
      </c>
      <c r="Z57" s="40">
        <v>0</v>
      </c>
      <c r="AA57" s="40">
        <v>0</v>
      </c>
      <c r="AB57" s="40">
        <v>0</v>
      </c>
      <c r="AC57" s="40">
        <v>0</v>
      </c>
      <c r="AD57" s="40">
        <v>0</v>
      </c>
      <c r="AE57" s="40">
        <v>0</v>
      </c>
      <c r="AF57" s="40">
        <v>0</v>
      </c>
      <c r="AG57" s="40">
        <v>0</v>
      </c>
      <c r="AH57" s="40">
        <v>0</v>
      </c>
      <c r="AI57" s="40">
        <v>0</v>
      </c>
      <c r="AJ57" s="40">
        <v>0</v>
      </c>
      <c r="AK57" s="40">
        <v>0</v>
      </c>
      <c r="AL57" s="40">
        <v>0</v>
      </c>
      <c r="AM57" s="40">
        <v>0</v>
      </c>
      <c r="AN57" s="40">
        <v>0</v>
      </c>
      <c r="AO57" s="40">
        <v>0</v>
      </c>
      <c r="AP57" s="40">
        <v>0</v>
      </c>
      <c r="AQ57" s="40">
        <v>0</v>
      </c>
      <c r="AR57" s="40">
        <v>0</v>
      </c>
      <c r="AS57" s="73">
        <v>9999</v>
      </c>
      <c r="AT57" s="40">
        <v>0</v>
      </c>
      <c r="AU57" s="40">
        <v>0</v>
      </c>
      <c r="AV57" s="40">
        <v>0</v>
      </c>
      <c r="AW57" s="40">
        <v>0</v>
      </c>
      <c r="AX57" s="40">
        <v>0</v>
      </c>
      <c r="AY57" s="40">
        <v>0</v>
      </c>
      <c r="AZ57" s="73">
        <v>9999</v>
      </c>
      <c r="BA57" s="40">
        <v>0</v>
      </c>
      <c r="BB57" s="40">
        <v>0</v>
      </c>
      <c r="BC57" s="40">
        <v>0</v>
      </c>
      <c r="BD57" s="40">
        <v>0</v>
      </c>
      <c r="BE57" s="40">
        <v>0</v>
      </c>
      <c r="BF57" s="40">
        <v>0</v>
      </c>
      <c r="BG57" s="40">
        <v>9999</v>
      </c>
      <c r="BH57" s="73">
        <v>9999</v>
      </c>
      <c r="BI57" s="40">
        <v>9999</v>
      </c>
      <c r="BJ57" s="40">
        <v>9999</v>
      </c>
      <c r="BK57" s="40">
        <v>9999</v>
      </c>
      <c r="BL57" s="40">
        <v>9999</v>
      </c>
      <c r="BM57" s="40">
        <v>9999</v>
      </c>
      <c r="BN57" s="40">
        <v>0</v>
      </c>
      <c r="BO57" s="40">
        <v>0</v>
      </c>
      <c r="BP57" s="40">
        <v>0</v>
      </c>
      <c r="BQ57" s="40">
        <v>0</v>
      </c>
      <c r="BR57" s="40">
        <v>0</v>
      </c>
      <c r="BS57" s="40">
        <v>0</v>
      </c>
      <c r="BT57" s="40">
        <v>0</v>
      </c>
      <c r="BU57" s="40">
        <v>0</v>
      </c>
      <c r="BV57" s="40">
        <v>0</v>
      </c>
      <c r="BW57" s="40">
        <v>0</v>
      </c>
      <c r="BX57" s="40">
        <v>0</v>
      </c>
      <c r="BY57" s="40"/>
      <c r="BZ57" s="40">
        <v>0</v>
      </c>
      <c r="CA57" s="40">
        <v>0</v>
      </c>
      <c r="CB57" s="40">
        <v>0</v>
      </c>
      <c r="CC57" s="40">
        <v>0</v>
      </c>
      <c r="CD57" s="73">
        <v>9999</v>
      </c>
      <c r="CE57" s="40">
        <v>9999</v>
      </c>
      <c r="CF57" s="40">
        <v>0</v>
      </c>
      <c r="CG57" s="40">
        <v>0</v>
      </c>
      <c r="CH57" s="40">
        <v>0</v>
      </c>
      <c r="CI57" s="40">
        <v>0</v>
      </c>
      <c r="CJ57" s="40">
        <v>0</v>
      </c>
      <c r="CK57" s="40">
        <v>0</v>
      </c>
      <c r="CL57" s="40"/>
      <c r="CM57" s="40">
        <v>0</v>
      </c>
      <c r="CN57" s="40"/>
      <c r="CO57" s="40">
        <v>0</v>
      </c>
      <c r="CP57" s="40">
        <v>0</v>
      </c>
      <c r="CQ57" s="40">
        <v>0</v>
      </c>
      <c r="CR57" s="40">
        <v>0</v>
      </c>
      <c r="CS57" s="40">
        <v>0</v>
      </c>
      <c r="CT57" s="40">
        <v>0</v>
      </c>
      <c r="CU57" s="40">
        <v>0</v>
      </c>
      <c r="CV57" s="40">
        <v>9999</v>
      </c>
      <c r="CW57" s="73">
        <v>9999</v>
      </c>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row>
    <row r="58" spans="1:131">
      <c r="A58" s="20" t="s">
        <v>447</v>
      </c>
      <c r="B58" s="20" t="s">
        <v>479</v>
      </c>
      <c r="C58" s="40">
        <v>5</v>
      </c>
      <c r="D58" s="40">
        <v>0</v>
      </c>
      <c r="E58" s="40">
        <v>0</v>
      </c>
      <c r="F58" s="40">
        <v>0</v>
      </c>
      <c r="G58" s="40">
        <v>0</v>
      </c>
      <c r="H58" s="40">
        <v>0</v>
      </c>
      <c r="I58" s="40" t="s">
        <v>438</v>
      </c>
      <c r="J58" s="40"/>
      <c r="K58" s="40"/>
      <c r="L58" s="40">
        <v>0</v>
      </c>
      <c r="M58" s="40">
        <v>0</v>
      </c>
      <c r="N58" s="40">
        <v>0</v>
      </c>
      <c r="O58" s="40">
        <v>0</v>
      </c>
      <c r="P58" s="40">
        <v>0</v>
      </c>
      <c r="Q58" s="40">
        <v>0</v>
      </c>
      <c r="R58" s="40">
        <v>0</v>
      </c>
      <c r="S58" s="40">
        <v>0</v>
      </c>
      <c r="T58" s="40">
        <v>0</v>
      </c>
      <c r="U58" s="40">
        <v>0</v>
      </c>
      <c r="V58" s="40" t="s">
        <v>225</v>
      </c>
      <c r="W58" s="40" t="s">
        <v>225</v>
      </c>
      <c r="X58" s="40" t="s">
        <v>225</v>
      </c>
      <c r="Y58" s="40" t="s">
        <v>225</v>
      </c>
      <c r="Z58" s="40">
        <v>0</v>
      </c>
      <c r="AA58" s="40">
        <v>0</v>
      </c>
      <c r="AB58" s="40">
        <v>0</v>
      </c>
      <c r="AC58" s="40">
        <v>0</v>
      </c>
      <c r="AD58" s="40">
        <v>0</v>
      </c>
      <c r="AE58" s="40">
        <v>0</v>
      </c>
      <c r="AF58" s="40">
        <v>0</v>
      </c>
      <c r="AG58" s="40">
        <v>0</v>
      </c>
      <c r="AH58" s="40">
        <v>0</v>
      </c>
      <c r="AI58" s="40">
        <v>0</v>
      </c>
      <c r="AJ58" s="40">
        <v>0</v>
      </c>
      <c r="AK58" s="40">
        <v>0</v>
      </c>
      <c r="AL58" s="40">
        <v>0</v>
      </c>
      <c r="AM58" s="40">
        <v>0</v>
      </c>
      <c r="AN58" s="40">
        <v>0</v>
      </c>
      <c r="AO58" s="40">
        <v>0</v>
      </c>
      <c r="AP58" s="40">
        <v>0</v>
      </c>
      <c r="AQ58" s="40">
        <v>0</v>
      </c>
      <c r="AR58" s="40">
        <v>0</v>
      </c>
      <c r="AS58" s="73">
        <v>9999</v>
      </c>
      <c r="AT58" s="40">
        <v>0</v>
      </c>
      <c r="AU58" s="40">
        <v>0</v>
      </c>
      <c r="AV58" s="40">
        <v>0</v>
      </c>
      <c r="AW58" s="40">
        <v>0</v>
      </c>
      <c r="AX58" s="40">
        <v>0</v>
      </c>
      <c r="AY58" s="40">
        <v>0</v>
      </c>
      <c r="AZ58" s="73">
        <v>9999</v>
      </c>
      <c r="BA58" s="40">
        <v>0</v>
      </c>
      <c r="BB58" s="40">
        <v>0</v>
      </c>
      <c r="BC58" s="40">
        <v>0</v>
      </c>
      <c r="BD58" s="40">
        <v>0</v>
      </c>
      <c r="BE58" s="40">
        <v>0</v>
      </c>
      <c r="BF58" s="40">
        <v>0</v>
      </c>
      <c r="BG58" s="40">
        <v>9999</v>
      </c>
      <c r="BH58" s="73">
        <v>9999</v>
      </c>
      <c r="BI58" s="40">
        <v>9999</v>
      </c>
      <c r="BJ58" s="40">
        <v>9999</v>
      </c>
      <c r="BK58" s="40">
        <v>9999</v>
      </c>
      <c r="BL58" s="40">
        <v>9999</v>
      </c>
      <c r="BM58" s="40">
        <v>9999</v>
      </c>
      <c r="BN58" s="40">
        <v>0</v>
      </c>
      <c r="BO58" s="40">
        <v>0</v>
      </c>
      <c r="BP58" s="40">
        <v>0</v>
      </c>
      <c r="BQ58" s="40">
        <v>0</v>
      </c>
      <c r="BR58" s="40">
        <v>0</v>
      </c>
      <c r="BS58" s="40">
        <v>0</v>
      </c>
      <c r="BT58" s="40">
        <v>0</v>
      </c>
      <c r="BU58" s="40">
        <v>0</v>
      </c>
      <c r="BV58" s="40">
        <v>0</v>
      </c>
      <c r="BW58" s="40">
        <v>0</v>
      </c>
      <c r="BX58" s="40">
        <v>0</v>
      </c>
      <c r="BY58" s="40"/>
      <c r="BZ58" s="40">
        <v>0</v>
      </c>
      <c r="CA58" s="40">
        <v>0</v>
      </c>
      <c r="CB58" s="40">
        <v>0</v>
      </c>
      <c r="CC58" s="40">
        <v>0</v>
      </c>
      <c r="CD58" s="73">
        <v>9999</v>
      </c>
      <c r="CE58" s="40">
        <v>9999</v>
      </c>
      <c r="CF58" s="40">
        <v>0</v>
      </c>
      <c r="CG58" s="40">
        <v>0</v>
      </c>
      <c r="CH58" s="40">
        <v>0</v>
      </c>
      <c r="CI58" s="40">
        <v>0</v>
      </c>
      <c r="CJ58" s="40">
        <v>0</v>
      </c>
      <c r="CK58" s="40">
        <v>0</v>
      </c>
      <c r="CL58" s="40"/>
      <c r="CM58" s="40">
        <v>0</v>
      </c>
      <c r="CN58" s="40"/>
      <c r="CO58" s="40">
        <v>0</v>
      </c>
      <c r="CP58" s="40">
        <v>0</v>
      </c>
      <c r="CQ58" s="40">
        <v>0</v>
      </c>
      <c r="CR58" s="40">
        <v>0</v>
      </c>
      <c r="CS58" s="40">
        <v>0</v>
      </c>
      <c r="CT58" s="40">
        <v>0</v>
      </c>
      <c r="CU58" s="40">
        <v>0</v>
      </c>
      <c r="CV58" s="40">
        <v>9999</v>
      </c>
      <c r="CW58" s="73">
        <v>9999</v>
      </c>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row>
    <row r="59" spans="1:131">
      <c r="A59" s="20" t="s">
        <v>448</v>
      </c>
      <c r="B59" s="20" t="s">
        <v>480</v>
      </c>
      <c r="C59" s="40">
        <v>5</v>
      </c>
      <c r="D59" s="40">
        <v>1.7</v>
      </c>
      <c r="E59" s="40">
        <v>0</v>
      </c>
      <c r="F59" s="40">
        <v>0.64</v>
      </c>
      <c r="G59" s="40">
        <v>-1.218087651337482E-2</v>
      </c>
      <c r="H59" s="40">
        <v>0</v>
      </c>
      <c r="I59" s="40" t="s">
        <v>438</v>
      </c>
      <c r="J59" s="40"/>
      <c r="K59" s="40"/>
      <c r="L59" s="40">
        <v>1.8258823770952699</v>
      </c>
      <c r="M59" s="40">
        <v>2.6158861412839976E-4</v>
      </c>
      <c r="N59" s="40">
        <v>2.5970058481935513E-4</v>
      </c>
      <c r="O59" s="40">
        <v>0</v>
      </c>
      <c r="P59" s="40">
        <v>0</v>
      </c>
      <c r="Q59" s="40">
        <v>0</v>
      </c>
      <c r="R59" s="40">
        <v>0.12762454944139023</v>
      </c>
      <c r="S59" s="40">
        <v>0.29492092217466082</v>
      </c>
      <c r="T59" s="40">
        <v>0</v>
      </c>
      <c r="U59" s="40">
        <v>1.7978260840151485</v>
      </c>
      <c r="V59" s="40" t="s">
        <v>225</v>
      </c>
      <c r="W59" s="40" t="s">
        <v>225</v>
      </c>
      <c r="X59" s="40" t="s">
        <v>225</v>
      </c>
      <c r="Y59" s="40" t="s">
        <v>225</v>
      </c>
      <c r="Z59" s="40">
        <v>0</v>
      </c>
      <c r="AA59" s="40">
        <v>0</v>
      </c>
      <c r="AB59" s="40">
        <v>0</v>
      </c>
      <c r="AC59" s="40">
        <v>-0.16554208698451595</v>
      </c>
      <c r="AD59" s="40">
        <v>0</v>
      </c>
      <c r="AE59" s="40">
        <v>0</v>
      </c>
      <c r="AF59" s="40">
        <v>0</v>
      </c>
      <c r="AG59" s="40">
        <v>0</v>
      </c>
      <c r="AH59" s="40">
        <v>0.12762454944139023</v>
      </c>
      <c r="AI59" s="40">
        <v>0.29492092217466082</v>
      </c>
      <c r="AJ59" s="40">
        <v>0</v>
      </c>
      <c r="AK59" s="40">
        <v>1.6322839970306326</v>
      </c>
      <c r="AL59" s="40">
        <v>2.0548294686466835</v>
      </c>
      <c r="AM59" s="40">
        <v>0.93954104430392893</v>
      </c>
      <c r="AN59" s="40">
        <v>9.2431940487452208E-2</v>
      </c>
      <c r="AO59" s="40">
        <v>0</v>
      </c>
      <c r="AP59" s="40">
        <v>0</v>
      </c>
      <c r="AQ59" s="40">
        <v>1.0319729847913812</v>
      </c>
      <c r="AR59" s="40">
        <v>0.12762454944139023</v>
      </c>
      <c r="AS59" s="73">
        <v>8.0860068796191928</v>
      </c>
      <c r="AT59" s="40">
        <v>0.93954104430392893</v>
      </c>
      <c r="AU59" s="40">
        <v>0.10941188668989389</v>
      </c>
      <c r="AV59" s="40">
        <v>0</v>
      </c>
      <c r="AW59" s="40">
        <v>0</v>
      </c>
      <c r="AX59" s="40">
        <v>1.0489529309938228</v>
      </c>
      <c r="AY59" s="40">
        <v>0.29492092217466082</v>
      </c>
      <c r="AZ59" s="73">
        <v>3.5567260649368313</v>
      </c>
      <c r="BA59" s="40">
        <v>0.93954104430392893</v>
      </c>
      <c r="BB59" s="40">
        <v>0.20184382717734611</v>
      </c>
      <c r="BC59" s="40">
        <v>0</v>
      </c>
      <c r="BD59" s="40">
        <v>0</v>
      </c>
      <c r="BE59" s="40">
        <v>1.1413848714812751</v>
      </c>
      <c r="BF59" s="40">
        <v>0.42254547161605105</v>
      </c>
      <c r="BG59" s="40">
        <v>8.8941179902517113</v>
      </c>
      <c r="BH59" s="73">
        <v>2.7012119361165525</v>
      </c>
      <c r="BI59" s="40">
        <v>5.1431778139726978</v>
      </c>
      <c r="BJ59" s="40">
        <v>11.885101655161316</v>
      </c>
      <c r="BK59" s="40">
        <v>0</v>
      </c>
      <c r="BL59" s="40">
        <v>65.779874455000297</v>
      </c>
      <c r="BM59" s="40">
        <v>82.808153924134302</v>
      </c>
      <c r="BN59" s="40">
        <v>0.93954104430392893</v>
      </c>
      <c r="BO59" s="40">
        <v>0</v>
      </c>
      <c r="BP59" s="40">
        <v>0.20184382717734611</v>
      </c>
      <c r="BQ59" s="40">
        <v>0</v>
      </c>
      <c r="BR59" s="40">
        <v>0</v>
      </c>
      <c r="BS59" s="40">
        <v>0</v>
      </c>
      <c r="BT59" s="40">
        <v>0</v>
      </c>
      <c r="BU59" s="40">
        <v>0</v>
      </c>
      <c r="BV59" s="40">
        <v>0</v>
      </c>
      <c r="BW59" s="40">
        <v>0</v>
      </c>
      <c r="BX59" s="40">
        <v>2.2203715556311998</v>
      </c>
      <c r="BY59" s="40"/>
      <c r="BZ59" s="40">
        <v>-0.16554208698451595</v>
      </c>
      <c r="CA59" s="40">
        <v>0</v>
      </c>
      <c r="CB59" s="40">
        <v>1.1413848714812751</v>
      </c>
      <c r="CC59" s="40">
        <v>2.0548294686466839</v>
      </c>
      <c r="CD59" s="81">
        <v>0.58860732346855438</v>
      </c>
      <c r="CE59" s="40">
        <v>74.673992445252011</v>
      </c>
      <c r="CF59" s="40">
        <v>1.7346073435489245E-2</v>
      </c>
      <c r="CG59" s="40">
        <v>0</v>
      </c>
      <c r="CH59" s="40">
        <v>1.7346073435489245E-2</v>
      </c>
      <c r="CI59" s="40">
        <v>8.6729412912025334E-4</v>
      </c>
      <c r="CJ59" s="40">
        <v>0</v>
      </c>
      <c r="CK59" s="40">
        <v>8.6729412912025334E-4</v>
      </c>
      <c r="CL59" s="40"/>
      <c r="CM59" s="40">
        <v>0</v>
      </c>
      <c r="CN59" s="40"/>
      <c r="CO59" s="40">
        <v>0</v>
      </c>
      <c r="CP59" s="40">
        <v>0</v>
      </c>
      <c r="CQ59" s="40">
        <v>0</v>
      </c>
      <c r="CR59" s="40">
        <v>0</v>
      </c>
      <c r="CS59" s="40">
        <v>0</v>
      </c>
      <c r="CT59" s="40">
        <v>0</v>
      </c>
      <c r="CU59" s="40">
        <v>0</v>
      </c>
      <c r="CV59" s="40">
        <v>9999</v>
      </c>
      <c r="CW59" s="73">
        <v>9999</v>
      </c>
      <c r="CX59" s="20"/>
      <c r="CY59" s="20"/>
      <c r="CZ59" s="20"/>
      <c r="DA59" s="20"/>
      <c r="DB59" s="20"/>
      <c r="DC59" s="20"/>
      <c r="DD59" s="20"/>
      <c r="DE59" s="20"/>
      <c r="DF59" s="20"/>
      <c r="DG59" s="20"/>
      <c r="DH59" s="20"/>
      <c r="DI59" s="20"/>
      <c r="DJ59" s="20"/>
      <c r="DK59" s="20"/>
      <c r="DL59" s="20"/>
      <c r="DM59" s="20"/>
      <c r="DN59" s="20"/>
      <c r="DO59" s="20"/>
      <c r="DP59" s="20"/>
      <c r="DQ59" s="20"/>
      <c r="DR59" s="20"/>
      <c r="DS59" s="20"/>
      <c r="DT59" s="20"/>
      <c r="DU59" s="20"/>
      <c r="DV59" s="20"/>
      <c r="DW59" s="20"/>
      <c r="DX59" s="20"/>
      <c r="DY59" s="20"/>
      <c r="DZ59" s="20"/>
      <c r="EA59" s="20"/>
    </row>
    <row r="60" spans="1:131">
      <c r="A60" s="20" t="s">
        <v>449</v>
      </c>
      <c r="B60" s="20" t="s">
        <v>481</v>
      </c>
      <c r="C60" s="40">
        <v>5</v>
      </c>
      <c r="D60" s="40">
        <v>1.7</v>
      </c>
      <c r="E60" s="40">
        <v>0</v>
      </c>
      <c r="F60" s="40">
        <v>0.64</v>
      </c>
      <c r="G60" s="40">
        <v>-1.218087651337482E-2</v>
      </c>
      <c r="H60" s="40">
        <v>0</v>
      </c>
      <c r="I60" s="40" t="s">
        <v>438</v>
      </c>
      <c r="J60" s="40"/>
      <c r="K60" s="40"/>
      <c r="L60" s="40">
        <v>1.8258823770952699</v>
      </c>
      <c r="M60" s="40">
        <v>2.6158861412839976E-4</v>
      </c>
      <c r="N60" s="40">
        <v>2.5970058481935513E-4</v>
      </c>
      <c r="O60" s="40">
        <v>0</v>
      </c>
      <c r="P60" s="40">
        <v>0</v>
      </c>
      <c r="Q60" s="40">
        <v>0</v>
      </c>
      <c r="R60" s="40">
        <v>0.12762454944139023</v>
      </c>
      <c r="S60" s="40">
        <v>0.29492092217466082</v>
      </c>
      <c r="T60" s="40">
        <v>0</v>
      </c>
      <c r="U60" s="40">
        <v>1.7978260840151485</v>
      </c>
      <c r="V60" s="40" t="s">
        <v>225</v>
      </c>
      <c r="W60" s="40" t="s">
        <v>225</v>
      </c>
      <c r="X60" s="40" t="s">
        <v>225</v>
      </c>
      <c r="Y60" s="40" t="s">
        <v>225</v>
      </c>
      <c r="Z60" s="40">
        <v>0</v>
      </c>
      <c r="AA60" s="40">
        <v>0</v>
      </c>
      <c r="AB60" s="40">
        <v>0</v>
      </c>
      <c r="AC60" s="40">
        <v>-0.16554208698451595</v>
      </c>
      <c r="AD60" s="40">
        <v>0</v>
      </c>
      <c r="AE60" s="40">
        <v>0</v>
      </c>
      <c r="AF60" s="40">
        <v>0</v>
      </c>
      <c r="AG60" s="40">
        <v>0</v>
      </c>
      <c r="AH60" s="40">
        <v>0.12762454944139023</v>
      </c>
      <c r="AI60" s="40">
        <v>0.29492092217466082</v>
      </c>
      <c r="AJ60" s="40">
        <v>0</v>
      </c>
      <c r="AK60" s="40">
        <v>1.6322839970306326</v>
      </c>
      <c r="AL60" s="40">
        <v>2.0548294686466835</v>
      </c>
      <c r="AM60" s="40">
        <v>0.93954104430392893</v>
      </c>
      <c r="AN60" s="40">
        <v>9.2431940487452208E-2</v>
      </c>
      <c r="AO60" s="40">
        <v>0</v>
      </c>
      <c r="AP60" s="40">
        <v>0</v>
      </c>
      <c r="AQ60" s="40">
        <v>1.0319729847913812</v>
      </c>
      <c r="AR60" s="40">
        <v>0.12762454944139023</v>
      </c>
      <c r="AS60" s="73">
        <v>8.0860068796191928</v>
      </c>
      <c r="AT60" s="40">
        <v>0.93954104430392893</v>
      </c>
      <c r="AU60" s="40">
        <v>0.10941188668989389</v>
      </c>
      <c r="AV60" s="40">
        <v>0</v>
      </c>
      <c r="AW60" s="40">
        <v>0</v>
      </c>
      <c r="AX60" s="40">
        <v>1.0489529309938228</v>
      </c>
      <c r="AY60" s="40">
        <v>0.29492092217466082</v>
      </c>
      <c r="AZ60" s="73">
        <v>3.5567260649368313</v>
      </c>
      <c r="BA60" s="40">
        <v>0.93954104430392893</v>
      </c>
      <c r="BB60" s="40">
        <v>0.20184382717734611</v>
      </c>
      <c r="BC60" s="40">
        <v>0</v>
      </c>
      <c r="BD60" s="40">
        <v>0</v>
      </c>
      <c r="BE60" s="40">
        <v>1.1413848714812751</v>
      </c>
      <c r="BF60" s="40">
        <v>0.42254547161605105</v>
      </c>
      <c r="BG60" s="40">
        <v>8.8941179902517113</v>
      </c>
      <c r="BH60" s="73">
        <v>2.7012119361165525</v>
      </c>
      <c r="BI60" s="40">
        <v>5.1431778139726978</v>
      </c>
      <c r="BJ60" s="40">
        <v>11.885101655161316</v>
      </c>
      <c r="BK60" s="40">
        <v>0</v>
      </c>
      <c r="BL60" s="40">
        <v>65.779874455000297</v>
      </c>
      <c r="BM60" s="40">
        <v>82.808153924134302</v>
      </c>
      <c r="BN60" s="40">
        <v>0.93954104430392893</v>
      </c>
      <c r="BO60" s="40">
        <v>0</v>
      </c>
      <c r="BP60" s="40">
        <v>0.20184382717734611</v>
      </c>
      <c r="BQ60" s="40">
        <v>0</v>
      </c>
      <c r="BR60" s="40">
        <v>0</v>
      </c>
      <c r="BS60" s="40">
        <v>0</v>
      </c>
      <c r="BT60" s="40">
        <v>0</v>
      </c>
      <c r="BU60" s="40">
        <v>0</v>
      </c>
      <c r="BV60" s="40">
        <v>0</v>
      </c>
      <c r="BW60" s="40">
        <v>0</v>
      </c>
      <c r="BX60" s="40">
        <v>2.2203715556311998</v>
      </c>
      <c r="BY60" s="40"/>
      <c r="BZ60" s="40">
        <v>-0.16554208698451595</v>
      </c>
      <c r="CA60" s="40">
        <v>0</v>
      </c>
      <c r="CB60" s="40">
        <v>1.1413848714812751</v>
      </c>
      <c r="CC60" s="40">
        <v>2.0548294686466839</v>
      </c>
      <c r="CD60" s="81">
        <v>0.58860732346855438</v>
      </c>
      <c r="CE60" s="40">
        <v>74.673992445252011</v>
      </c>
      <c r="CF60" s="40">
        <v>1.7346073435489245E-2</v>
      </c>
      <c r="CG60" s="40">
        <v>0</v>
      </c>
      <c r="CH60" s="40">
        <v>1.7346073435489245E-2</v>
      </c>
      <c r="CI60" s="40">
        <v>8.6729412912025334E-4</v>
      </c>
      <c r="CJ60" s="40">
        <v>0</v>
      </c>
      <c r="CK60" s="40">
        <v>8.6729412912025334E-4</v>
      </c>
      <c r="CL60" s="40"/>
      <c r="CM60" s="40">
        <v>0</v>
      </c>
      <c r="CN60" s="40"/>
      <c r="CO60" s="40">
        <v>0</v>
      </c>
      <c r="CP60" s="40">
        <v>0</v>
      </c>
      <c r="CQ60" s="40">
        <v>0</v>
      </c>
      <c r="CR60" s="40">
        <v>0</v>
      </c>
      <c r="CS60" s="40">
        <v>0</v>
      </c>
      <c r="CT60" s="40">
        <v>0</v>
      </c>
      <c r="CU60" s="40">
        <v>0</v>
      </c>
      <c r="CV60" s="40">
        <v>9999</v>
      </c>
      <c r="CW60" s="73">
        <v>9999</v>
      </c>
      <c r="CX60" s="20"/>
      <c r="CY60" s="20"/>
      <c r="CZ60" s="20"/>
      <c r="DA60" s="20"/>
      <c r="DB60" s="20"/>
      <c r="DC60" s="20"/>
      <c r="DD60" s="20"/>
      <c r="DE60" s="20"/>
      <c r="DF60" s="20"/>
      <c r="DG60" s="20"/>
      <c r="DH60" s="20"/>
      <c r="DI60" s="20"/>
      <c r="DJ60" s="20"/>
      <c r="DK60" s="20"/>
      <c r="DL60" s="20"/>
      <c r="DM60" s="20"/>
      <c r="DN60" s="20"/>
      <c r="DO60" s="20"/>
      <c r="DP60" s="20"/>
      <c r="DQ60" s="20"/>
      <c r="DR60" s="20"/>
      <c r="DS60" s="20"/>
      <c r="DT60" s="20"/>
      <c r="DU60" s="20"/>
      <c r="DV60" s="20"/>
      <c r="DW60" s="20"/>
      <c r="DX60" s="20"/>
      <c r="DY60" s="20"/>
      <c r="DZ60" s="20"/>
      <c r="EA60" s="20"/>
    </row>
    <row r="61" spans="1:131">
      <c r="A61" s="20" t="s">
        <v>450</v>
      </c>
      <c r="B61" s="20" t="s">
        <v>482</v>
      </c>
      <c r="C61" s="40">
        <v>5</v>
      </c>
      <c r="D61" s="40">
        <v>1.7</v>
      </c>
      <c r="E61" s="40">
        <v>0</v>
      </c>
      <c r="F61" s="40">
        <v>0.64</v>
      </c>
      <c r="G61" s="40">
        <v>-1.218087651337482E-2</v>
      </c>
      <c r="H61" s="40">
        <v>0</v>
      </c>
      <c r="I61" s="40" t="s">
        <v>438</v>
      </c>
      <c r="J61" s="40"/>
      <c r="K61" s="40"/>
      <c r="L61" s="40">
        <v>1.8258823770952699</v>
      </c>
      <c r="M61" s="40">
        <v>2.6158861412839976E-4</v>
      </c>
      <c r="N61" s="40">
        <v>2.5970058481935513E-4</v>
      </c>
      <c r="O61" s="40">
        <v>0</v>
      </c>
      <c r="P61" s="40">
        <v>0</v>
      </c>
      <c r="Q61" s="40">
        <v>0</v>
      </c>
      <c r="R61" s="40">
        <v>0.12762454944139023</v>
      </c>
      <c r="S61" s="40">
        <v>0.29492092217466082</v>
      </c>
      <c r="T61" s="40">
        <v>0</v>
      </c>
      <c r="U61" s="40">
        <v>1.7978260840151485</v>
      </c>
      <c r="V61" s="40" t="s">
        <v>225</v>
      </c>
      <c r="W61" s="40" t="s">
        <v>225</v>
      </c>
      <c r="X61" s="40" t="s">
        <v>225</v>
      </c>
      <c r="Y61" s="40" t="s">
        <v>225</v>
      </c>
      <c r="Z61" s="40">
        <v>0</v>
      </c>
      <c r="AA61" s="40">
        <v>0</v>
      </c>
      <c r="AB61" s="40">
        <v>0</v>
      </c>
      <c r="AC61" s="40">
        <v>-0.16554208698451595</v>
      </c>
      <c r="AD61" s="40">
        <v>0</v>
      </c>
      <c r="AE61" s="40">
        <v>0</v>
      </c>
      <c r="AF61" s="40">
        <v>0</v>
      </c>
      <c r="AG61" s="40">
        <v>0</v>
      </c>
      <c r="AH61" s="40">
        <v>0.12762454944139023</v>
      </c>
      <c r="AI61" s="40">
        <v>0.29492092217466082</v>
      </c>
      <c r="AJ61" s="40">
        <v>0</v>
      </c>
      <c r="AK61" s="40">
        <v>1.6322839970306326</v>
      </c>
      <c r="AL61" s="40">
        <v>2.0548294686466835</v>
      </c>
      <c r="AM61" s="40">
        <v>0.93954104430392893</v>
      </c>
      <c r="AN61" s="40">
        <v>9.2431940487452208E-2</v>
      </c>
      <c r="AO61" s="40">
        <v>0</v>
      </c>
      <c r="AP61" s="40">
        <v>0</v>
      </c>
      <c r="AQ61" s="40">
        <v>1.0319729847913812</v>
      </c>
      <c r="AR61" s="40">
        <v>0.12762454944139023</v>
      </c>
      <c r="AS61" s="73">
        <v>8.0860068796191928</v>
      </c>
      <c r="AT61" s="40">
        <v>0.93954104430392893</v>
      </c>
      <c r="AU61" s="40">
        <v>0.10941188668989389</v>
      </c>
      <c r="AV61" s="40">
        <v>0</v>
      </c>
      <c r="AW61" s="40">
        <v>0</v>
      </c>
      <c r="AX61" s="40">
        <v>1.0489529309938228</v>
      </c>
      <c r="AY61" s="40">
        <v>0.29492092217466082</v>
      </c>
      <c r="AZ61" s="73">
        <v>3.5567260649368313</v>
      </c>
      <c r="BA61" s="40">
        <v>0.93954104430392893</v>
      </c>
      <c r="BB61" s="40">
        <v>0.20184382717734611</v>
      </c>
      <c r="BC61" s="40">
        <v>0</v>
      </c>
      <c r="BD61" s="40">
        <v>0</v>
      </c>
      <c r="BE61" s="40">
        <v>1.1413848714812751</v>
      </c>
      <c r="BF61" s="40">
        <v>0.42254547161605105</v>
      </c>
      <c r="BG61" s="40">
        <v>8.8941179902517113</v>
      </c>
      <c r="BH61" s="73">
        <v>2.7012119361165525</v>
      </c>
      <c r="BI61" s="40">
        <v>5.1431778139726978</v>
      </c>
      <c r="BJ61" s="40">
        <v>11.885101655161316</v>
      </c>
      <c r="BK61" s="40">
        <v>0</v>
      </c>
      <c r="BL61" s="40">
        <v>65.779874455000297</v>
      </c>
      <c r="BM61" s="40">
        <v>82.808153924134302</v>
      </c>
      <c r="BN61" s="40">
        <v>0.93954104430392893</v>
      </c>
      <c r="BO61" s="40">
        <v>0</v>
      </c>
      <c r="BP61" s="40">
        <v>0.20184382717734611</v>
      </c>
      <c r="BQ61" s="40">
        <v>0</v>
      </c>
      <c r="BR61" s="40">
        <v>0</v>
      </c>
      <c r="BS61" s="40">
        <v>0</v>
      </c>
      <c r="BT61" s="40">
        <v>0</v>
      </c>
      <c r="BU61" s="40">
        <v>0</v>
      </c>
      <c r="BV61" s="40">
        <v>0</v>
      </c>
      <c r="BW61" s="40">
        <v>0</v>
      </c>
      <c r="BX61" s="40">
        <v>2.2203715556311998</v>
      </c>
      <c r="BY61" s="40"/>
      <c r="BZ61" s="40">
        <v>-0.16554208698451595</v>
      </c>
      <c r="CA61" s="40">
        <v>0</v>
      </c>
      <c r="CB61" s="40">
        <v>1.1413848714812751</v>
      </c>
      <c r="CC61" s="40">
        <v>2.0548294686466839</v>
      </c>
      <c r="CD61" s="81">
        <v>0.58860732346855438</v>
      </c>
      <c r="CE61" s="40">
        <v>74.673992445252011</v>
      </c>
      <c r="CF61" s="40">
        <v>1.7346073435489245E-2</v>
      </c>
      <c r="CG61" s="40">
        <v>0</v>
      </c>
      <c r="CH61" s="40">
        <v>1.7346073435489245E-2</v>
      </c>
      <c r="CI61" s="40">
        <v>8.6729412912025334E-4</v>
      </c>
      <c r="CJ61" s="40">
        <v>0</v>
      </c>
      <c r="CK61" s="40">
        <v>8.6729412912025334E-4</v>
      </c>
      <c r="CL61" s="40"/>
      <c r="CM61" s="40">
        <v>0</v>
      </c>
      <c r="CN61" s="40"/>
      <c r="CO61" s="40">
        <v>0</v>
      </c>
      <c r="CP61" s="40">
        <v>0</v>
      </c>
      <c r="CQ61" s="40">
        <v>0</v>
      </c>
      <c r="CR61" s="40">
        <v>0</v>
      </c>
      <c r="CS61" s="40">
        <v>0</v>
      </c>
      <c r="CT61" s="40">
        <v>0</v>
      </c>
      <c r="CU61" s="40">
        <v>0</v>
      </c>
      <c r="CV61" s="40">
        <v>9999</v>
      </c>
      <c r="CW61" s="73">
        <v>9999</v>
      </c>
      <c r="CX61" s="20"/>
      <c r="CY61" s="20"/>
      <c r="CZ61" s="20"/>
      <c r="DA61" s="20"/>
      <c r="DB61" s="20"/>
      <c r="DC61" s="20"/>
      <c r="DD61" s="20"/>
      <c r="DE61" s="20"/>
      <c r="DF61" s="20"/>
      <c r="DG61" s="20"/>
      <c r="DH61" s="20"/>
      <c r="DI61" s="20"/>
      <c r="DJ61" s="20"/>
      <c r="DK61" s="20"/>
      <c r="DL61" s="20"/>
      <c r="DM61" s="20"/>
      <c r="DN61" s="20"/>
      <c r="DO61" s="20"/>
      <c r="DP61" s="20"/>
      <c r="DQ61" s="20"/>
      <c r="DR61" s="20"/>
      <c r="DS61" s="20"/>
      <c r="DT61" s="20"/>
      <c r="DU61" s="20"/>
      <c r="DV61" s="20"/>
      <c r="DW61" s="20"/>
      <c r="DX61" s="20"/>
      <c r="DY61" s="20"/>
      <c r="DZ61" s="20"/>
      <c r="EA61" s="20"/>
    </row>
    <row r="62" spans="1:131">
      <c r="A62" s="20" t="s">
        <v>451</v>
      </c>
      <c r="B62" s="20" t="s">
        <v>483</v>
      </c>
      <c r="C62" s="40">
        <v>5</v>
      </c>
      <c r="D62" s="40">
        <v>0</v>
      </c>
      <c r="E62" s="40">
        <v>0</v>
      </c>
      <c r="F62" s="40">
        <v>0</v>
      </c>
      <c r="G62" s="40">
        <v>0</v>
      </c>
      <c r="H62" s="40">
        <v>0</v>
      </c>
      <c r="I62" s="40" t="s">
        <v>438</v>
      </c>
      <c r="J62" s="40"/>
      <c r="K62" s="40"/>
      <c r="L62" s="40">
        <v>0</v>
      </c>
      <c r="M62" s="40">
        <v>0</v>
      </c>
      <c r="N62" s="40">
        <v>0</v>
      </c>
      <c r="O62" s="40">
        <v>0</v>
      </c>
      <c r="P62" s="40">
        <v>0</v>
      </c>
      <c r="Q62" s="40">
        <v>0</v>
      </c>
      <c r="R62" s="40">
        <v>0</v>
      </c>
      <c r="S62" s="40">
        <v>0</v>
      </c>
      <c r="T62" s="40">
        <v>0</v>
      </c>
      <c r="U62" s="40">
        <v>0</v>
      </c>
      <c r="V62" s="40" t="s">
        <v>225</v>
      </c>
      <c r="W62" s="40" t="s">
        <v>225</v>
      </c>
      <c r="X62" s="40" t="s">
        <v>225</v>
      </c>
      <c r="Y62" s="40" t="s">
        <v>225</v>
      </c>
      <c r="Z62" s="40">
        <v>0</v>
      </c>
      <c r="AA62" s="40">
        <v>0</v>
      </c>
      <c r="AB62" s="40">
        <v>0</v>
      </c>
      <c r="AC62" s="40">
        <v>0</v>
      </c>
      <c r="AD62" s="40">
        <v>0</v>
      </c>
      <c r="AE62" s="40">
        <v>0</v>
      </c>
      <c r="AF62" s="40">
        <v>0</v>
      </c>
      <c r="AG62" s="40">
        <v>0</v>
      </c>
      <c r="AH62" s="40">
        <v>0</v>
      </c>
      <c r="AI62" s="40">
        <v>0</v>
      </c>
      <c r="AJ62" s="40">
        <v>0</v>
      </c>
      <c r="AK62" s="40">
        <v>0</v>
      </c>
      <c r="AL62" s="40">
        <v>0</v>
      </c>
      <c r="AM62" s="40">
        <v>0</v>
      </c>
      <c r="AN62" s="40">
        <v>0</v>
      </c>
      <c r="AO62" s="40">
        <v>0</v>
      </c>
      <c r="AP62" s="40">
        <v>0</v>
      </c>
      <c r="AQ62" s="40">
        <v>0</v>
      </c>
      <c r="AR62" s="40">
        <v>0</v>
      </c>
      <c r="AS62" s="73">
        <v>9999</v>
      </c>
      <c r="AT62" s="40">
        <v>0</v>
      </c>
      <c r="AU62" s="40">
        <v>0</v>
      </c>
      <c r="AV62" s="40">
        <v>0</v>
      </c>
      <c r="AW62" s="40">
        <v>0</v>
      </c>
      <c r="AX62" s="40">
        <v>0</v>
      </c>
      <c r="AY62" s="40">
        <v>0</v>
      </c>
      <c r="AZ62" s="73">
        <v>9999</v>
      </c>
      <c r="BA62" s="40">
        <v>0</v>
      </c>
      <c r="BB62" s="40">
        <v>0</v>
      </c>
      <c r="BC62" s="40">
        <v>0</v>
      </c>
      <c r="BD62" s="40">
        <v>0</v>
      </c>
      <c r="BE62" s="40">
        <v>0</v>
      </c>
      <c r="BF62" s="40">
        <v>0</v>
      </c>
      <c r="BG62" s="40">
        <v>9999</v>
      </c>
      <c r="BH62" s="73">
        <v>9999</v>
      </c>
      <c r="BI62" s="40">
        <v>9999</v>
      </c>
      <c r="BJ62" s="40">
        <v>9999</v>
      </c>
      <c r="BK62" s="40">
        <v>9999</v>
      </c>
      <c r="BL62" s="40">
        <v>9999</v>
      </c>
      <c r="BM62" s="40">
        <v>9999</v>
      </c>
      <c r="BN62" s="40">
        <v>0</v>
      </c>
      <c r="BO62" s="40">
        <v>0</v>
      </c>
      <c r="BP62" s="40">
        <v>0</v>
      </c>
      <c r="BQ62" s="40">
        <v>0</v>
      </c>
      <c r="BR62" s="40">
        <v>0</v>
      </c>
      <c r="BS62" s="40">
        <v>0</v>
      </c>
      <c r="BT62" s="40">
        <v>0</v>
      </c>
      <c r="BU62" s="40">
        <v>0</v>
      </c>
      <c r="BV62" s="40">
        <v>0</v>
      </c>
      <c r="BW62" s="40">
        <v>0</v>
      </c>
      <c r="BX62" s="40">
        <v>0</v>
      </c>
      <c r="BY62" s="40"/>
      <c r="BZ62" s="40">
        <v>0</v>
      </c>
      <c r="CA62" s="40">
        <v>0</v>
      </c>
      <c r="CB62" s="40">
        <v>0</v>
      </c>
      <c r="CC62" s="40">
        <v>0</v>
      </c>
      <c r="CD62" s="73">
        <v>9999</v>
      </c>
      <c r="CE62" s="40">
        <v>9999</v>
      </c>
      <c r="CF62" s="40">
        <v>0</v>
      </c>
      <c r="CG62" s="40">
        <v>0</v>
      </c>
      <c r="CH62" s="40">
        <v>0</v>
      </c>
      <c r="CI62" s="40">
        <v>0</v>
      </c>
      <c r="CJ62" s="40">
        <v>0</v>
      </c>
      <c r="CK62" s="40">
        <v>0</v>
      </c>
      <c r="CL62" s="40"/>
      <c r="CM62" s="40">
        <v>0</v>
      </c>
      <c r="CN62" s="40"/>
      <c r="CO62" s="40">
        <v>0</v>
      </c>
      <c r="CP62" s="40">
        <v>0</v>
      </c>
      <c r="CQ62" s="40">
        <v>0</v>
      </c>
      <c r="CR62" s="40">
        <v>0</v>
      </c>
      <c r="CS62" s="40">
        <v>0</v>
      </c>
      <c r="CT62" s="40">
        <v>0</v>
      </c>
      <c r="CU62" s="40">
        <v>0</v>
      </c>
      <c r="CV62" s="40">
        <v>9999</v>
      </c>
      <c r="CW62" s="73">
        <v>9999</v>
      </c>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row>
    <row r="63" spans="1:131">
      <c r="A63" s="20" t="s">
        <v>452</v>
      </c>
      <c r="B63" s="20" t="s">
        <v>484</v>
      </c>
      <c r="C63" s="40">
        <v>5</v>
      </c>
      <c r="D63" s="40">
        <v>0</v>
      </c>
      <c r="E63" s="40">
        <v>0</v>
      </c>
      <c r="F63" s="40">
        <v>0</v>
      </c>
      <c r="G63" s="40">
        <v>0</v>
      </c>
      <c r="H63" s="40">
        <v>0</v>
      </c>
      <c r="I63" s="40" t="s">
        <v>438</v>
      </c>
      <c r="J63" s="40"/>
      <c r="K63" s="40"/>
      <c r="L63" s="40">
        <v>0</v>
      </c>
      <c r="M63" s="40">
        <v>0</v>
      </c>
      <c r="N63" s="40">
        <v>0</v>
      </c>
      <c r="O63" s="40">
        <v>0</v>
      </c>
      <c r="P63" s="40">
        <v>0</v>
      </c>
      <c r="Q63" s="40">
        <v>0</v>
      </c>
      <c r="R63" s="40">
        <v>0</v>
      </c>
      <c r="S63" s="40">
        <v>0</v>
      </c>
      <c r="T63" s="40">
        <v>0</v>
      </c>
      <c r="U63" s="40">
        <v>0</v>
      </c>
      <c r="V63" s="40" t="s">
        <v>225</v>
      </c>
      <c r="W63" s="40" t="s">
        <v>225</v>
      </c>
      <c r="X63" s="40" t="s">
        <v>225</v>
      </c>
      <c r="Y63" s="40" t="s">
        <v>225</v>
      </c>
      <c r="Z63" s="40">
        <v>0</v>
      </c>
      <c r="AA63" s="40">
        <v>0</v>
      </c>
      <c r="AB63" s="40">
        <v>0</v>
      </c>
      <c r="AC63" s="40">
        <v>0</v>
      </c>
      <c r="AD63" s="40">
        <v>0</v>
      </c>
      <c r="AE63" s="40">
        <v>0</v>
      </c>
      <c r="AF63" s="40">
        <v>0</v>
      </c>
      <c r="AG63" s="40">
        <v>0</v>
      </c>
      <c r="AH63" s="40">
        <v>0</v>
      </c>
      <c r="AI63" s="40">
        <v>0</v>
      </c>
      <c r="AJ63" s="40">
        <v>0</v>
      </c>
      <c r="AK63" s="40">
        <v>0</v>
      </c>
      <c r="AL63" s="40">
        <v>0</v>
      </c>
      <c r="AM63" s="40">
        <v>0</v>
      </c>
      <c r="AN63" s="40">
        <v>0</v>
      </c>
      <c r="AO63" s="40">
        <v>0</v>
      </c>
      <c r="AP63" s="40">
        <v>0</v>
      </c>
      <c r="AQ63" s="40">
        <v>0</v>
      </c>
      <c r="AR63" s="40">
        <v>0</v>
      </c>
      <c r="AS63" s="73">
        <v>9999</v>
      </c>
      <c r="AT63" s="40">
        <v>0</v>
      </c>
      <c r="AU63" s="40">
        <v>0</v>
      </c>
      <c r="AV63" s="40">
        <v>0</v>
      </c>
      <c r="AW63" s="40">
        <v>0</v>
      </c>
      <c r="AX63" s="40">
        <v>0</v>
      </c>
      <c r="AY63" s="40">
        <v>0</v>
      </c>
      <c r="AZ63" s="73">
        <v>9999</v>
      </c>
      <c r="BA63" s="40">
        <v>0</v>
      </c>
      <c r="BB63" s="40">
        <v>0</v>
      </c>
      <c r="BC63" s="40">
        <v>0</v>
      </c>
      <c r="BD63" s="40">
        <v>0</v>
      </c>
      <c r="BE63" s="40">
        <v>0</v>
      </c>
      <c r="BF63" s="40">
        <v>0</v>
      </c>
      <c r="BG63" s="40">
        <v>9999</v>
      </c>
      <c r="BH63" s="73">
        <v>9999</v>
      </c>
      <c r="BI63" s="40">
        <v>9999</v>
      </c>
      <c r="BJ63" s="40">
        <v>9999</v>
      </c>
      <c r="BK63" s="40">
        <v>9999</v>
      </c>
      <c r="BL63" s="40">
        <v>9999</v>
      </c>
      <c r="BM63" s="40">
        <v>9999</v>
      </c>
      <c r="BN63" s="40">
        <v>0</v>
      </c>
      <c r="BO63" s="40">
        <v>0</v>
      </c>
      <c r="BP63" s="40">
        <v>0</v>
      </c>
      <c r="BQ63" s="40">
        <v>0</v>
      </c>
      <c r="BR63" s="40">
        <v>0</v>
      </c>
      <c r="BS63" s="40">
        <v>0</v>
      </c>
      <c r="BT63" s="40">
        <v>0</v>
      </c>
      <c r="BU63" s="40">
        <v>0</v>
      </c>
      <c r="BV63" s="40">
        <v>0</v>
      </c>
      <c r="BW63" s="40">
        <v>0</v>
      </c>
      <c r="BX63" s="40">
        <v>0</v>
      </c>
      <c r="BY63" s="40"/>
      <c r="BZ63" s="40">
        <v>0</v>
      </c>
      <c r="CA63" s="40">
        <v>0</v>
      </c>
      <c r="CB63" s="40">
        <v>0</v>
      </c>
      <c r="CC63" s="40">
        <v>0</v>
      </c>
      <c r="CD63" s="73">
        <v>9999</v>
      </c>
      <c r="CE63" s="40">
        <v>9999</v>
      </c>
      <c r="CF63" s="40">
        <v>0</v>
      </c>
      <c r="CG63" s="40">
        <v>0</v>
      </c>
      <c r="CH63" s="40">
        <v>0</v>
      </c>
      <c r="CI63" s="40">
        <v>0</v>
      </c>
      <c r="CJ63" s="40">
        <v>0</v>
      </c>
      <c r="CK63" s="40">
        <v>0</v>
      </c>
      <c r="CL63" s="40"/>
      <c r="CM63" s="40">
        <v>0</v>
      </c>
      <c r="CN63" s="40"/>
      <c r="CO63" s="40">
        <v>0</v>
      </c>
      <c r="CP63" s="40">
        <v>0</v>
      </c>
      <c r="CQ63" s="40">
        <v>0</v>
      </c>
      <c r="CR63" s="40">
        <v>0</v>
      </c>
      <c r="CS63" s="40">
        <v>0</v>
      </c>
      <c r="CT63" s="40">
        <v>0</v>
      </c>
      <c r="CU63" s="40">
        <v>0</v>
      </c>
      <c r="CV63" s="40">
        <v>9999</v>
      </c>
      <c r="CW63" s="73">
        <v>9999</v>
      </c>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row>
    <row r="64" spans="1:131">
      <c r="A64" s="20" t="s">
        <v>453</v>
      </c>
      <c r="B64" s="20" t="s">
        <v>485</v>
      </c>
      <c r="C64" s="40">
        <v>5</v>
      </c>
      <c r="D64" s="40">
        <v>0</v>
      </c>
      <c r="E64" s="40">
        <v>0</v>
      </c>
      <c r="F64" s="40">
        <v>0</v>
      </c>
      <c r="G64" s="40">
        <v>0</v>
      </c>
      <c r="H64" s="40">
        <v>0</v>
      </c>
      <c r="I64" s="40" t="s">
        <v>438</v>
      </c>
      <c r="J64" s="40"/>
      <c r="K64" s="40"/>
      <c r="L64" s="40">
        <v>0</v>
      </c>
      <c r="M64" s="40">
        <v>0</v>
      </c>
      <c r="N64" s="40">
        <v>0</v>
      </c>
      <c r="O64" s="40">
        <v>0</v>
      </c>
      <c r="P64" s="40">
        <v>0</v>
      </c>
      <c r="Q64" s="40">
        <v>0</v>
      </c>
      <c r="R64" s="40">
        <v>0</v>
      </c>
      <c r="S64" s="40">
        <v>0</v>
      </c>
      <c r="T64" s="40">
        <v>0</v>
      </c>
      <c r="U64" s="40">
        <v>0</v>
      </c>
      <c r="V64" s="40" t="s">
        <v>225</v>
      </c>
      <c r="W64" s="40" t="s">
        <v>225</v>
      </c>
      <c r="X64" s="40" t="s">
        <v>225</v>
      </c>
      <c r="Y64" s="40" t="s">
        <v>225</v>
      </c>
      <c r="Z64" s="40">
        <v>0</v>
      </c>
      <c r="AA64" s="40">
        <v>0</v>
      </c>
      <c r="AB64" s="40">
        <v>0</v>
      </c>
      <c r="AC64" s="40">
        <v>0</v>
      </c>
      <c r="AD64" s="40">
        <v>0</v>
      </c>
      <c r="AE64" s="40">
        <v>0</v>
      </c>
      <c r="AF64" s="40">
        <v>0</v>
      </c>
      <c r="AG64" s="40">
        <v>0</v>
      </c>
      <c r="AH64" s="40">
        <v>0</v>
      </c>
      <c r="AI64" s="40">
        <v>0</v>
      </c>
      <c r="AJ64" s="40">
        <v>0</v>
      </c>
      <c r="AK64" s="40">
        <v>0</v>
      </c>
      <c r="AL64" s="40">
        <v>0</v>
      </c>
      <c r="AM64" s="40">
        <v>0</v>
      </c>
      <c r="AN64" s="40">
        <v>0</v>
      </c>
      <c r="AO64" s="40">
        <v>0</v>
      </c>
      <c r="AP64" s="40">
        <v>0</v>
      </c>
      <c r="AQ64" s="40">
        <v>0</v>
      </c>
      <c r="AR64" s="40">
        <v>0</v>
      </c>
      <c r="AS64" s="73">
        <v>9999</v>
      </c>
      <c r="AT64" s="40">
        <v>0</v>
      </c>
      <c r="AU64" s="40">
        <v>0</v>
      </c>
      <c r="AV64" s="40">
        <v>0</v>
      </c>
      <c r="AW64" s="40">
        <v>0</v>
      </c>
      <c r="AX64" s="40">
        <v>0</v>
      </c>
      <c r="AY64" s="40">
        <v>0</v>
      </c>
      <c r="AZ64" s="73">
        <v>9999</v>
      </c>
      <c r="BA64" s="40">
        <v>0</v>
      </c>
      <c r="BB64" s="40">
        <v>0</v>
      </c>
      <c r="BC64" s="40">
        <v>0</v>
      </c>
      <c r="BD64" s="40">
        <v>0</v>
      </c>
      <c r="BE64" s="40">
        <v>0</v>
      </c>
      <c r="BF64" s="40">
        <v>0</v>
      </c>
      <c r="BG64" s="40">
        <v>9999</v>
      </c>
      <c r="BH64" s="73">
        <v>9999</v>
      </c>
      <c r="BI64" s="40">
        <v>9999</v>
      </c>
      <c r="BJ64" s="40">
        <v>9999</v>
      </c>
      <c r="BK64" s="40">
        <v>9999</v>
      </c>
      <c r="BL64" s="40">
        <v>9999</v>
      </c>
      <c r="BM64" s="40">
        <v>9999</v>
      </c>
      <c r="BN64" s="40">
        <v>0</v>
      </c>
      <c r="BO64" s="40">
        <v>0</v>
      </c>
      <c r="BP64" s="40">
        <v>0</v>
      </c>
      <c r="BQ64" s="40">
        <v>0</v>
      </c>
      <c r="BR64" s="40">
        <v>0</v>
      </c>
      <c r="BS64" s="40">
        <v>0</v>
      </c>
      <c r="BT64" s="40">
        <v>0</v>
      </c>
      <c r="BU64" s="40">
        <v>0</v>
      </c>
      <c r="BV64" s="40">
        <v>0</v>
      </c>
      <c r="BW64" s="40">
        <v>0</v>
      </c>
      <c r="BX64" s="40">
        <v>0</v>
      </c>
      <c r="BY64" s="40"/>
      <c r="BZ64" s="40">
        <v>0</v>
      </c>
      <c r="CA64" s="40">
        <v>0</v>
      </c>
      <c r="CB64" s="40">
        <v>0</v>
      </c>
      <c r="CC64" s="40">
        <v>0</v>
      </c>
      <c r="CD64" s="73">
        <v>9999</v>
      </c>
      <c r="CE64" s="40">
        <v>9999</v>
      </c>
      <c r="CF64" s="40">
        <v>0</v>
      </c>
      <c r="CG64" s="40">
        <v>0</v>
      </c>
      <c r="CH64" s="40">
        <v>0</v>
      </c>
      <c r="CI64" s="40">
        <v>0</v>
      </c>
      <c r="CJ64" s="40">
        <v>0</v>
      </c>
      <c r="CK64" s="40">
        <v>0</v>
      </c>
      <c r="CL64" s="40"/>
      <c r="CM64" s="40">
        <v>0</v>
      </c>
      <c r="CN64" s="40"/>
      <c r="CO64" s="40">
        <v>0</v>
      </c>
      <c r="CP64" s="40">
        <v>0</v>
      </c>
      <c r="CQ64" s="40">
        <v>0</v>
      </c>
      <c r="CR64" s="40">
        <v>0</v>
      </c>
      <c r="CS64" s="40">
        <v>0</v>
      </c>
      <c r="CT64" s="40">
        <v>0</v>
      </c>
      <c r="CU64" s="40">
        <v>0</v>
      </c>
      <c r="CV64" s="40">
        <v>9999</v>
      </c>
      <c r="CW64" s="73">
        <v>9999</v>
      </c>
      <c r="CX64" s="20"/>
      <c r="CY64" s="20"/>
      <c r="CZ64" s="20"/>
      <c r="DA64" s="20"/>
      <c r="DB64" s="20"/>
      <c r="DC64" s="20"/>
      <c r="DD64" s="20"/>
      <c r="DE64" s="20"/>
      <c r="DF64" s="20"/>
      <c r="DG64" s="20"/>
      <c r="DH64" s="20"/>
      <c r="DI64" s="20"/>
      <c r="DJ64" s="20"/>
      <c r="DK64" s="20"/>
      <c r="DL64" s="20"/>
      <c r="DM64" s="20"/>
      <c r="DN64" s="20"/>
      <c r="DO64" s="20"/>
      <c r="DP64" s="20"/>
      <c r="DQ64" s="20"/>
      <c r="DR64" s="20"/>
      <c r="DS64" s="20"/>
      <c r="DT64" s="20"/>
      <c r="DU64" s="20"/>
      <c r="DV64" s="20"/>
      <c r="DW64" s="20"/>
      <c r="DX64" s="20"/>
      <c r="DY64" s="20"/>
      <c r="DZ64" s="20"/>
      <c r="EA64" s="20"/>
    </row>
    <row r="65" spans="1:131">
      <c r="A65" s="20" t="s">
        <v>454</v>
      </c>
      <c r="B65" s="20" t="s">
        <v>486</v>
      </c>
      <c r="C65" s="40">
        <v>5</v>
      </c>
      <c r="D65" s="40">
        <v>0</v>
      </c>
      <c r="E65" s="40">
        <v>0</v>
      </c>
      <c r="F65" s="40">
        <v>0</v>
      </c>
      <c r="G65" s="40">
        <v>0</v>
      </c>
      <c r="H65" s="40">
        <v>0</v>
      </c>
      <c r="I65" s="40" t="s">
        <v>438</v>
      </c>
      <c r="J65" s="40"/>
      <c r="K65" s="40"/>
      <c r="L65" s="40">
        <v>0</v>
      </c>
      <c r="M65" s="40">
        <v>0</v>
      </c>
      <c r="N65" s="40">
        <v>0</v>
      </c>
      <c r="O65" s="40">
        <v>0</v>
      </c>
      <c r="P65" s="40">
        <v>0</v>
      </c>
      <c r="Q65" s="40">
        <v>0</v>
      </c>
      <c r="R65" s="40">
        <v>0</v>
      </c>
      <c r="S65" s="40">
        <v>0</v>
      </c>
      <c r="T65" s="40">
        <v>0</v>
      </c>
      <c r="U65" s="40">
        <v>0</v>
      </c>
      <c r="V65" s="40" t="s">
        <v>225</v>
      </c>
      <c r="W65" s="40" t="s">
        <v>225</v>
      </c>
      <c r="X65" s="40" t="s">
        <v>225</v>
      </c>
      <c r="Y65" s="40" t="s">
        <v>225</v>
      </c>
      <c r="Z65" s="40">
        <v>0</v>
      </c>
      <c r="AA65" s="40">
        <v>0</v>
      </c>
      <c r="AB65" s="40">
        <v>0</v>
      </c>
      <c r="AC65" s="40">
        <v>0</v>
      </c>
      <c r="AD65" s="40">
        <v>0</v>
      </c>
      <c r="AE65" s="40">
        <v>0</v>
      </c>
      <c r="AF65" s="40">
        <v>0</v>
      </c>
      <c r="AG65" s="40">
        <v>0</v>
      </c>
      <c r="AH65" s="40">
        <v>0</v>
      </c>
      <c r="AI65" s="40">
        <v>0</v>
      </c>
      <c r="AJ65" s="40">
        <v>0</v>
      </c>
      <c r="AK65" s="40">
        <v>0</v>
      </c>
      <c r="AL65" s="40">
        <v>0</v>
      </c>
      <c r="AM65" s="40">
        <v>0</v>
      </c>
      <c r="AN65" s="40">
        <v>0</v>
      </c>
      <c r="AO65" s="40">
        <v>0</v>
      </c>
      <c r="AP65" s="40">
        <v>0</v>
      </c>
      <c r="AQ65" s="40">
        <v>0</v>
      </c>
      <c r="AR65" s="40">
        <v>0</v>
      </c>
      <c r="AS65" s="73">
        <v>9999</v>
      </c>
      <c r="AT65" s="40">
        <v>0</v>
      </c>
      <c r="AU65" s="40">
        <v>0</v>
      </c>
      <c r="AV65" s="40">
        <v>0</v>
      </c>
      <c r="AW65" s="40">
        <v>0</v>
      </c>
      <c r="AX65" s="40">
        <v>0</v>
      </c>
      <c r="AY65" s="40">
        <v>0</v>
      </c>
      <c r="AZ65" s="73">
        <v>9999</v>
      </c>
      <c r="BA65" s="40">
        <v>0</v>
      </c>
      <c r="BB65" s="40">
        <v>0</v>
      </c>
      <c r="BC65" s="40">
        <v>0</v>
      </c>
      <c r="BD65" s="40">
        <v>0</v>
      </c>
      <c r="BE65" s="40">
        <v>0</v>
      </c>
      <c r="BF65" s="40">
        <v>0</v>
      </c>
      <c r="BG65" s="40">
        <v>9999</v>
      </c>
      <c r="BH65" s="73">
        <v>9999</v>
      </c>
      <c r="BI65" s="40">
        <v>9999</v>
      </c>
      <c r="BJ65" s="40">
        <v>9999</v>
      </c>
      <c r="BK65" s="40">
        <v>9999</v>
      </c>
      <c r="BL65" s="40">
        <v>9999</v>
      </c>
      <c r="BM65" s="40">
        <v>9999</v>
      </c>
      <c r="BN65" s="40">
        <v>0</v>
      </c>
      <c r="BO65" s="40">
        <v>0</v>
      </c>
      <c r="BP65" s="40">
        <v>0</v>
      </c>
      <c r="BQ65" s="40">
        <v>0</v>
      </c>
      <c r="BR65" s="40">
        <v>0</v>
      </c>
      <c r="BS65" s="40">
        <v>0</v>
      </c>
      <c r="BT65" s="40">
        <v>0</v>
      </c>
      <c r="BU65" s="40">
        <v>0</v>
      </c>
      <c r="BV65" s="40">
        <v>0</v>
      </c>
      <c r="BW65" s="40">
        <v>0</v>
      </c>
      <c r="BX65" s="40">
        <v>0</v>
      </c>
      <c r="BY65" s="40"/>
      <c r="BZ65" s="40">
        <v>0</v>
      </c>
      <c r="CA65" s="40">
        <v>0</v>
      </c>
      <c r="CB65" s="40">
        <v>0</v>
      </c>
      <c r="CC65" s="40">
        <v>0</v>
      </c>
      <c r="CD65" s="73">
        <v>9999</v>
      </c>
      <c r="CE65" s="40">
        <v>9999</v>
      </c>
      <c r="CF65" s="40">
        <v>0</v>
      </c>
      <c r="CG65" s="40">
        <v>0</v>
      </c>
      <c r="CH65" s="40">
        <v>0</v>
      </c>
      <c r="CI65" s="40">
        <v>0</v>
      </c>
      <c r="CJ65" s="40">
        <v>0</v>
      </c>
      <c r="CK65" s="40">
        <v>0</v>
      </c>
      <c r="CL65" s="40"/>
      <c r="CM65" s="40">
        <v>0</v>
      </c>
      <c r="CN65" s="40"/>
      <c r="CO65" s="40">
        <v>0</v>
      </c>
      <c r="CP65" s="40">
        <v>0</v>
      </c>
      <c r="CQ65" s="40">
        <v>0</v>
      </c>
      <c r="CR65" s="40">
        <v>0</v>
      </c>
      <c r="CS65" s="40">
        <v>0</v>
      </c>
      <c r="CT65" s="40">
        <v>0</v>
      </c>
      <c r="CU65" s="40">
        <v>0</v>
      </c>
      <c r="CV65" s="40">
        <v>9999</v>
      </c>
      <c r="CW65" s="73">
        <v>9999</v>
      </c>
      <c r="CX65" s="20"/>
      <c r="CY65" s="20"/>
      <c r="CZ65" s="20"/>
      <c r="DA65" s="20"/>
      <c r="DB65" s="20"/>
      <c r="DC65" s="20"/>
      <c r="DD65" s="20"/>
      <c r="DE65" s="20"/>
      <c r="DF65" s="20"/>
      <c r="DG65" s="20"/>
      <c r="DH65" s="20"/>
      <c r="DI65" s="20"/>
      <c r="DJ65" s="20"/>
      <c r="DK65" s="20"/>
      <c r="DL65" s="20"/>
      <c r="DM65" s="20"/>
      <c r="DN65" s="20"/>
      <c r="DO65" s="20"/>
      <c r="DP65" s="20"/>
      <c r="DQ65" s="20"/>
      <c r="DR65" s="20"/>
      <c r="DS65" s="20"/>
      <c r="DT65" s="20"/>
      <c r="DU65" s="20"/>
      <c r="DV65" s="20"/>
      <c r="DW65" s="20"/>
      <c r="DX65" s="20"/>
      <c r="DY65" s="20"/>
      <c r="DZ65" s="20"/>
      <c r="EA65" s="20"/>
    </row>
    <row r="66" spans="1:131">
      <c r="A66" s="20" t="s">
        <v>455</v>
      </c>
      <c r="B66" s="20" t="s">
        <v>487</v>
      </c>
      <c r="C66" s="40">
        <v>5</v>
      </c>
      <c r="D66" s="40">
        <v>0</v>
      </c>
      <c r="E66" s="40">
        <v>0</v>
      </c>
      <c r="F66" s="40">
        <v>0</v>
      </c>
      <c r="G66" s="40">
        <v>0</v>
      </c>
      <c r="H66" s="40">
        <v>0</v>
      </c>
      <c r="I66" s="40" t="s">
        <v>438</v>
      </c>
      <c r="J66" s="40"/>
      <c r="K66" s="40"/>
      <c r="L66" s="40">
        <v>0</v>
      </c>
      <c r="M66" s="40">
        <v>0</v>
      </c>
      <c r="N66" s="40">
        <v>0</v>
      </c>
      <c r="O66" s="40">
        <v>0</v>
      </c>
      <c r="P66" s="40">
        <v>0</v>
      </c>
      <c r="Q66" s="40">
        <v>0</v>
      </c>
      <c r="R66" s="40">
        <v>0</v>
      </c>
      <c r="S66" s="40">
        <v>0</v>
      </c>
      <c r="T66" s="40">
        <v>0</v>
      </c>
      <c r="U66" s="40">
        <v>0</v>
      </c>
      <c r="V66" s="40" t="s">
        <v>225</v>
      </c>
      <c r="W66" s="40" t="s">
        <v>225</v>
      </c>
      <c r="X66" s="40" t="s">
        <v>225</v>
      </c>
      <c r="Y66" s="40" t="s">
        <v>225</v>
      </c>
      <c r="Z66" s="40">
        <v>0</v>
      </c>
      <c r="AA66" s="40">
        <v>0</v>
      </c>
      <c r="AB66" s="40">
        <v>0</v>
      </c>
      <c r="AC66" s="40">
        <v>0</v>
      </c>
      <c r="AD66" s="40">
        <v>0</v>
      </c>
      <c r="AE66" s="40">
        <v>0</v>
      </c>
      <c r="AF66" s="40">
        <v>0</v>
      </c>
      <c r="AG66" s="40">
        <v>0</v>
      </c>
      <c r="AH66" s="40">
        <v>0</v>
      </c>
      <c r="AI66" s="40">
        <v>0</v>
      </c>
      <c r="AJ66" s="40">
        <v>0</v>
      </c>
      <c r="AK66" s="40">
        <v>0</v>
      </c>
      <c r="AL66" s="40">
        <v>0</v>
      </c>
      <c r="AM66" s="40">
        <v>0</v>
      </c>
      <c r="AN66" s="40">
        <v>0</v>
      </c>
      <c r="AO66" s="40">
        <v>0</v>
      </c>
      <c r="AP66" s="40">
        <v>0</v>
      </c>
      <c r="AQ66" s="40">
        <v>0</v>
      </c>
      <c r="AR66" s="40">
        <v>0</v>
      </c>
      <c r="AS66" s="73">
        <v>9999</v>
      </c>
      <c r="AT66" s="40">
        <v>0</v>
      </c>
      <c r="AU66" s="40">
        <v>0</v>
      </c>
      <c r="AV66" s="40">
        <v>0</v>
      </c>
      <c r="AW66" s="40">
        <v>0</v>
      </c>
      <c r="AX66" s="40">
        <v>0</v>
      </c>
      <c r="AY66" s="40">
        <v>0</v>
      </c>
      <c r="AZ66" s="73">
        <v>9999</v>
      </c>
      <c r="BA66" s="40">
        <v>0</v>
      </c>
      <c r="BB66" s="40">
        <v>0</v>
      </c>
      <c r="BC66" s="40">
        <v>0</v>
      </c>
      <c r="BD66" s="40">
        <v>0</v>
      </c>
      <c r="BE66" s="40">
        <v>0</v>
      </c>
      <c r="BF66" s="40">
        <v>0</v>
      </c>
      <c r="BG66" s="40">
        <v>9999</v>
      </c>
      <c r="BH66" s="73">
        <v>9999</v>
      </c>
      <c r="BI66" s="40">
        <v>9999</v>
      </c>
      <c r="BJ66" s="40">
        <v>9999</v>
      </c>
      <c r="BK66" s="40">
        <v>9999</v>
      </c>
      <c r="BL66" s="40">
        <v>9999</v>
      </c>
      <c r="BM66" s="40">
        <v>9999</v>
      </c>
      <c r="BN66" s="40">
        <v>0</v>
      </c>
      <c r="BO66" s="40">
        <v>0</v>
      </c>
      <c r="BP66" s="40">
        <v>0</v>
      </c>
      <c r="BQ66" s="40">
        <v>0</v>
      </c>
      <c r="BR66" s="40">
        <v>0</v>
      </c>
      <c r="BS66" s="40">
        <v>0</v>
      </c>
      <c r="BT66" s="40">
        <v>0</v>
      </c>
      <c r="BU66" s="40">
        <v>0</v>
      </c>
      <c r="BV66" s="40">
        <v>0</v>
      </c>
      <c r="BW66" s="40">
        <v>0</v>
      </c>
      <c r="BX66" s="40">
        <v>0</v>
      </c>
      <c r="BY66" s="40"/>
      <c r="BZ66" s="40">
        <v>0</v>
      </c>
      <c r="CA66" s="40">
        <v>0</v>
      </c>
      <c r="CB66" s="40">
        <v>0</v>
      </c>
      <c r="CC66" s="40">
        <v>0</v>
      </c>
      <c r="CD66" s="73">
        <v>9999</v>
      </c>
      <c r="CE66" s="40">
        <v>9999</v>
      </c>
      <c r="CF66" s="40">
        <v>0</v>
      </c>
      <c r="CG66" s="40">
        <v>0</v>
      </c>
      <c r="CH66" s="40">
        <v>0</v>
      </c>
      <c r="CI66" s="40">
        <v>0</v>
      </c>
      <c r="CJ66" s="40">
        <v>0</v>
      </c>
      <c r="CK66" s="40">
        <v>0</v>
      </c>
      <c r="CL66" s="40"/>
      <c r="CM66" s="40">
        <v>0</v>
      </c>
      <c r="CN66" s="40"/>
      <c r="CO66" s="40">
        <v>0</v>
      </c>
      <c r="CP66" s="40">
        <v>0</v>
      </c>
      <c r="CQ66" s="40">
        <v>0</v>
      </c>
      <c r="CR66" s="40">
        <v>0</v>
      </c>
      <c r="CS66" s="40">
        <v>0</v>
      </c>
      <c r="CT66" s="40">
        <v>0</v>
      </c>
      <c r="CU66" s="40">
        <v>0</v>
      </c>
      <c r="CV66" s="40">
        <v>9999</v>
      </c>
      <c r="CW66" s="73">
        <v>9999</v>
      </c>
      <c r="CX66" s="20"/>
      <c r="CY66" s="20"/>
      <c r="CZ66" s="20"/>
      <c r="DA66" s="20"/>
      <c r="DB66" s="20"/>
      <c r="DC66" s="20"/>
      <c r="DD66" s="20"/>
      <c r="DE66" s="20"/>
      <c r="DF66" s="20"/>
      <c r="DG66" s="20"/>
      <c r="DH66" s="20"/>
      <c r="DI66" s="20"/>
      <c r="DJ66" s="20"/>
      <c r="DK66" s="20"/>
      <c r="DL66" s="20"/>
      <c r="DM66" s="20"/>
      <c r="DN66" s="20"/>
      <c r="DO66" s="20"/>
      <c r="DP66" s="20"/>
      <c r="DQ66" s="20"/>
      <c r="DR66" s="20"/>
      <c r="DS66" s="20"/>
      <c r="DT66" s="20"/>
      <c r="DU66" s="20"/>
      <c r="DV66" s="20"/>
      <c r="DW66" s="20"/>
      <c r="DX66" s="20"/>
      <c r="DY66" s="20"/>
      <c r="DZ66" s="20"/>
      <c r="EA66" s="20"/>
    </row>
    <row r="67" spans="1:131">
      <c r="A67" s="20" t="s">
        <v>456</v>
      </c>
      <c r="B67" s="20" t="s">
        <v>488</v>
      </c>
      <c r="C67" s="40">
        <v>5</v>
      </c>
      <c r="D67" s="40">
        <v>1.7</v>
      </c>
      <c r="E67" s="40">
        <v>0</v>
      </c>
      <c r="F67" s="40">
        <v>0.64</v>
      </c>
      <c r="G67" s="40">
        <v>-1.218087651337482E-2</v>
      </c>
      <c r="H67" s="40">
        <v>0</v>
      </c>
      <c r="I67" s="40" t="s">
        <v>438</v>
      </c>
      <c r="J67" s="40"/>
      <c r="K67" s="40"/>
      <c r="L67" s="40">
        <v>1.8258823770952699</v>
      </c>
      <c r="M67" s="40">
        <v>2.6158861412839976E-4</v>
      </c>
      <c r="N67" s="40">
        <v>2.5970058481935513E-4</v>
      </c>
      <c r="O67" s="40">
        <v>0</v>
      </c>
      <c r="P67" s="40">
        <v>0</v>
      </c>
      <c r="Q67" s="40">
        <v>0</v>
      </c>
      <c r="R67" s="40">
        <v>0.12762454944139023</v>
      </c>
      <c r="S67" s="40">
        <v>0.29492092217466082</v>
      </c>
      <c r="T67" s="40">
        <v>0</v>
      </c>
      <c r="U67" s="40">
        <v>1.7978260840151485</v>
      </c>
      <c r="V67" s="40" t="s">
        <v>225</v>
      </c>
      <c r="W67" s="40" t="s">
        <v>225</v>
      </c>
      <c r="X67" s="40" t="s">
        <v>225</v>
      </c>
      <c r="Y67" s="40" t="s">
        <v>225</v>
      </c>
      <c r="Z67" s="40">
        <v>0</v>
      </c>
      <c r="AA67" s="40">
        <v>0</v>
      </c>
      <c r="AB67" s="40">
        <v>0</v>
      </c>
      <c r="AC67" s="40">
        <v>-0.16554208698451595</v>
      </c>
      <c r="AD67" s="40">
        <v>0</v>
      </c>
      <c r="AE67" s="40">
        <v>0</v>
      </c>
      <c r="AF67" s="40">
        <v>0</v>
      </c>
      <c r="AG67" s="40">
        <v>0</v>
      </c>
      <c r="AH67" s="40">
        <v>0.12762454944139023</v>
      </c>
      <c r="AI67" s="40">
        <v>0.29492092217466082</v>
      </c>
      <c r="AJ67" s="40">
        <v>0</v>
      </c>
      <c r="AK67" s="40">
        <v>1.6322839970306326</v>
      </c>
      <c r="AL67" s="40">
        <v>2.0548294686466835</v>
      </c>
      <c r="AM67" s="40">
        <v>0.93954104430392893</v>
      </c>
      <c r="AN67" s="40">
        <v>9.2431940487452208E-2</v>
      </c>
      <c r="AO67" s="40">
        <v>0</v>
      </c>
      <c r="AP67" s="40">
        <v>0</v>
      </c>
      <c r="AQ67" s="40">
        <v>1.0319729847913812</v>
      </c>
      <c r="AR67" s="40">
        <v>0.12762454944139023</v>
      </c>
      <c r="AS67" s="73">
        <v>8.0860068796191928</v>
      </c>
      <c r="AT67" s="40">
        <v>0.93954104430392893</v>
      </c>
      <c r="AU67" s="40">
        <v>0.10941188668989389</v>
      </c>
      <c r="AV67" s="40">
        <v>0</v>
      </c>
      <c r="AW67" s="40">
        <v>0</v>
      </c>
      <c r="AX67" s="40">
        <v>1.0489529309938228</v>
      </c>
      <c r="AY67" s="40">
        <v>0.29492092217466082</v>
      </c>
      <c r="AZ67" s="73">
        <v>3.5567260649368313</v>
      </c>
      <c r="BA67" s="40">
        <v>0.93954104430392893</v>
      </c>
      <c r="BB67" s="40">
        <v>0.20184382717734611</v>
      </c>
      <c r="BC67" s="40">
        <v>0</v>
      </c>
      <c r="BD67" s="40">
        <v>0</v>
      </c>
      <c r="BE67" s="40">
        <v>1.1413848714812751</v>
      </c>
      <c r="BF67" s="40">
        <v>0.42254547161605105</v>
      </c>
      <c r="BG67" s="40">
        <v>8.8941179902517113</v>
      </c>
      <c r="BH67" s="73">
        <v>2.7012119361165525</v>
      </c>
      <c r="BI67" s="40">
        <v>5.1431778139726978</v>
      </c>
      <c r="BJ67" s="40">
        <v>11.885101655161316</v>
      </c>
      <c r="BK67" s="40">
        <v>0</v>
      </c>
      <c r="BL67" s="40">
        <v>65.779874455000297</v>
      </c>
      <c r="BM67" s="40">
        <v>82.808153924134302</v>
      </c>
      <c r="BN67" s="40">
        <v>0.93954104430392893</v>
      </c>
      <c r="BO67" s="40">
        <v>0</v>
      </c>
      <c r="BP67" s="40">
        <v>0.20184382717734611</v>
      </c>
      <c r="BQ67" s="40">
        <v>0</v>
      </c>
      <c r="BR67" s="40">
        <v>0</v>
      </c>
      <c r="BS67" s="40">
        <v>0</v>
      </c>
      <c r="BT67" s="40">
        <v>0</v>
      </c>
      <c r="BU67" s="40">
        <v>0</v>
      </c>
      <c r="BV67" s="40">
        <v>0</v>
      </c>
      <c r="BW67" s="40">
        <v>0</v>
      </c>
      <c r="BX67" s="40">
        <v>2.2203715556311998</v>
      </c>
      <c r="BY67" s="40"/>
      <c r="BZ67" s="40">
        <v>-0.16554208698451595</v>
      </c>
      <c r="CA67" s="40">
        <v>0</v>
      </c>
      <c r="CB67" s="40">
        <v>1.1413848714812751</v>
      </c>
      <c r="CC67" s="40">
        <v>2.0548294686466839</v>
      </c>
      <c r="CD67" s="81">
        <v>0.58860732346855438</v>
      </c>
      <c r="CE67" s="40">
        <v>74.673992445252011</v>
      </c>
      <c r="CF67" s="40">
        <v>1.7346073435489245E-2</v>
      </c>
      <c r="CG67" s="40">
        <v>0</v>
      </c>
      <c r="CH67" s="40">
        <v>1.7346073435489245E-2</v>
      </c>
      <c r="CI67" s="40">
        <v>8.6729412912025334E-4</v>
      </c>
      <c r="CJ67" s="40">
        <v>0</v>
      </c>
      <c r="CK67" s="40">
        <v>8.6729412912025334E-4</v>
      </c>
      <c r="CL67" s="40"/>
      <c r="CM67" s="40">
        <v>0</v>
      </c>
      <c r="CN67" s="40"/>
      <c r="CO67" s="40">
        <v>0</v>
      </c>
      <c r="CP67" s="40">
        <v>0</v>
      </c>
      <c r="CQ67" s="40">
        <v>0</v>
      </c>
      <c r="CR67" s="40">
        <v>0</v>
      </c>
      <c r="CS67" s="40">
        <v>0</v>
      </c>
      <c r="CT67" s="40">
        <v>0</v>
      </c>
      <c r="CU67" s="40">
        <v>0</v>
      </c>
      <c r="CV67" s="40">
        <v>9999</v>
      </c>
      <c r="CW67" s="73">
        <v>9999</v>
      </c>
      <c r="CX67" s="20"/>
      <c r="CY67" s="20"/>
      <c r="CZ67" s="20"/>
      <c r="DA67" s="20"/>
      <c r="DB67" s="20"/>
      <c r="DC67" s="20"/>
      <c r="DD67" s="20"/>
      <c r="DE67" s="20"/>
      <c r="DF67" s="20"/>
      <c r="DG67" s="20"/>
      <c r="DH67" s="20"/>
      <c r="DI67" s="20"/>
      <c r="DJ67" s="20"/>
      <c r="DK67" s="20"/>
      <c r="DL67" s="20"/>
      <c r="DM67" s="20"/>
      <c r="DN67" s="20"/>
      <c r="DO67" s="20"/>
      <c r="DP67" s="20"/>
      <c r="DQ67" s="20"/>
      <c r="DR67" s="20"/>
      <c r="DS67" s="20"/>
      <c r="DT67" s="20"/>
      <c r="DU67" s="20"/>
      <c r="DV67" s="20"/>
      <c r="DW67" s="20"/>
      <c r="DX67" s="20"/>
      <c r="DY67" s="20"/>
      <c r="DZ67" s="20"/>
      <c r="EA67" s="20"/>
    </row>
    <row r="68" spans="1:131">
      <c r="A68" s="20" t="s">
        <v>457</v>
      </c>
      <c r="B68" s="20" t="s">
        <v>489</v>
      </c>
      <c r="C68" s="40">
        <v>5</v>
      </c>
      <c r="D68" s="40">
        <v>0</v>
      </c>
      <c r="E68" s="40">
        <v>0</v>
      </c>
      <c r="F68" s="40">
        <v>0</v>
      </c>
      <c r="G68" s="40">
        <v>0</v>
      </c>
      <c r="H68" s="40">
        <v>0</v>
      </c>
      <c r="I68" s="40" t="s">
        <v>438</v>
      </c>
      <c r="J68" s="40"/>
      <c r="K68" s="40"/>
      <c r="L68" s="40">
        <v>0</v>
      </c>
      <c r="M68" s="40">
        <v>0</v>
      </c>
      <c r="N68" s="40">
        <v>0</v>
      </c>
      <c r="O68" s="40">
        <v>0</v>
      </c>
      <c r="P68" s="40">
        <v>0</v>
      </c>
      <c r="Q68" s="40">
        <v>0</v>
      </c>
      <c r="R68" s="40">
        <v>0</v>
      </c>
      <c r="S68" s="40">
        <v>0</v>
      </c>
      <c r="T68" s="40">
        <v>0</v>
      </c>
      <c r="U68" s="40">
        <v>0</v>
      </c>
      <c r="V68" s="40" t="s">
        <v>225</v>
      </c>
      <c r="W68" s="40" t="s">
        <v>225</v>
      </c>
      <c r="X68" s="40" t="s">
        <v>225</v>
      </c>
      <c r="Y68" s="40" t="s">
        <v>225</v>
      </c>
      <c r="Z68" s="40">
        <v>0</v>
      </c>
      <c r="AA68" s="40">
        <v>0</v>
      </c>
      <c r="AB68" s="40">
        <v>0</v>
      </c>
      <c r="AC68" s="40">
        <v>0</v>
      </c>
      <c r="AD68" s="40">
        <v>0</v>
      </c>
      <c r="AE68" s="40">
        <v>0</v>
      </c>
      <c r="AF68" s="40">
        <v>0</v>
      </c>
      <c r="AG68" s="40">
        <v>0</v>
      </c>
      <c r="AH68" s="40">
        <v>0</v>
      </c>
      <c r="AI68" s="40">
        <v>0</v>
      </c>
      <c r="AJ68" s="40">
        <v>0</v>
      </c>
      <c r="AK68" s="40">
        <v>0</v>
      </c>
      <c r="AL68" s="40">
        <v>0</v>
      </c>
      <c r="AM68" s="40">
        <v>0</v>
      </c>
      <c r="AN68" s="40">
        <v>0</v>
      </c>
      <c r="AO68" s="40">
        <v>0</v>
      </c>
      <c r="AP68" s="40">
        <v>0</v>
      </c>
      <c r="AQ68" s="40">
        <v>0</v>
      </c>
      <c r="AR68" s="40">
        <v>0</v>
      </c>
      <c r="AS68" s="73">
        <v>9999</v>
      </c>
      <c r="AT68" s="40">
        <v>0</v>
      </c>
      <c r="AU68" s="40">
        <v>0</v>
      </c>
      <c r="AV68" s="40">
        <v>0</v>
      </c>
      <c r="AW68" s="40">
        <v>0</v>
      </c>
      <c r="AX68" s="40">
        <v>0</v>
      </c>
      <c r="AY68" s="40">
        <v>0</v>
      </c>
      <c r="AZ68" s="73">
        <v>9999</v>
      </c>
      <c r="BA68" s="40">
        <v>0</v>
      </c>
      <c r="BB68" s="40">
        <v>0</v>
      </c>
      <c r="BC68" s="40">
        <v>0</v>
      </c>
      <c r="BD68" s="40">
        <v>0</v>
      </c>
      <c r="BE68" s="40">
        <v>0</v>
      </c>
      <c r="BF68" s="40">
        <v>0</v>
      </c>
      <c r="BG68" s="40">
        <v>9999</v>
      </c>
      <c r="BH68" s="73">
        <v>9999</v>
      </c>
      <c r="BI68" s="40">
        <v>9999</v>
      </c>
      <c r="BJ68" s="40">
        <v>9999</v>
      </c>
      <c r="BK68" s="40">
        <v>9999</v>
      </c>
      <c r="BL68" s="40">
        <v>9999</v>
      </c>
      <c r="BM68" s="40">
        <v>9999</v>
      </c>
      <c r="BN68" s="40">
        <v>0</v>
      </c>
      <c r="BO68" s="40">
        <v>0</v>
      </c>
      <c r="BP68" s="40">
        <v>0</v>
      </c>
      <c r="BQ68" s="40">
        <v>0</v>
      </c>
      <c r="BR68" s="40">
        <v>0</v>
      </c>
      <c r="BS68" s="40">
        <v>0</v>
      </c>
      <c r="BT68" s="40">
        <v>0</v>
      </c>
      <c r="BU68" s="40">
        <v>0</v>
      </c>
      <c r="BV68" s="40">
        <v>0</v>
      </c>
      <c r="BW68" s="40">
        <v>0</v>
      </c>
      <c r="BX68" s="40">
        <v>0</v>
      </c>
      <c r="BY68" s="40"/>
      <c r="BZ68" s="40">
        <v>0</v>
      </c>
      <c r="CA68" s="40">
        <v>0</v>
      </c>
      <c r="CB68" s="40">
        <v>0</v>
      </c>
      <c r="CC68" s="40">
        <v>0</v>
      </c>
      <c r="CD68" s="73">
        <v>9999</v>
      </c>
      <c r="CE68" s="40">
        <v>9999</v>
      </c>
      <c r="CF68" s="40">
        <v>0</v>
      </c>
      <c r="CG68" s="40">
        <v>0</v>
      </c>
      <c r="CH68" s="40">
        <v>0</v>
      </c>
      <c r="CI68" s="40">
        <v>0</v>
      </c>
      <c r="CJ68" s="40">
        <v>0</v>
      </c>
      <c r="CK68" s="40">
        <v>0</v>
      </c>
      <c r="CL68" s="40"/>
      <c r="CM68" s="40">
        <v>0</v>
      </c>
      <c r="CN68" s="40"/>
      <c r="CO68" s="40">
        <v>0</v>
      </c>
      <c r="CP68" s="40">
        <v>0</v>
      </c>
      <c r="CQ68" s="40">
        <v>0</v>
      </c>
      <c r="CR68" s="40">
        <v>0</v>
      </c>
      <c r="CS68" s="40">
        <v>0</v>
      </c>
      <c r="CT68" s="40">
        <v>0</v>
      </c>
      <c r="CU68" s="40">
        <v>0</v>
      </c>
      <c r="CV68" s="40">
        <v>9999</v>
      </c>
      <c r="CW68" s="73">
        <v>9999</v>
      </c>
      <c r="CX68" s="20"/>
      <c r="CY68" s="20"/>
      <c r="CZ68" s="20"/>
      <c r="DA68" s="20"/>
      <c r="DB68" s="20"/>
      <c r="DC68" s="20"/>
      <c r="DD68" s="20"/>
      <c r="DE68" s="20"/>
      <c r="DF68" s="20"/>
      <c r="DG68" s="20"/>
      <c r="DH68" s="20"/>
      <c r="DI68" s="20"/>
      <c r="DJ68" s="20"/>
      <c r="DK68" s="20"/>
      <c r="DL68" s="20"/>
      <c r="DM68" s="20"/>
      <c r="DN68" s="20"/>
      <c r="DO68" s="20"/>
      <c r="DP68" s="20"/>
      <c r="DQ68" s="20"/>
      <c r="DR68" s="20"/>
      <c r="DS68" s="20"/>
      <c r="DT68" s="20"/>
      <c r="DU68" s="20"/>
      <c r="DV68" s="20"/>
      <c r="DW68" s="20"/>
      <c r="DX68" s="20"/>
      <c r="DY68" s="20"/>
      <c r="DZ68" s="20"/>
      <c r="EA68" s="20"/>
    </row>
    <row r="69" spans="1:131">
      <c r="A69" s="20" t="s">
        <v>458</v>
      </c>
      <c r="B69" s="20" t="s">
        <v>490</v>
      </c>
      <c r="C69" s="40">
        <v>5</v>
      </c>
      <c r="D69" s="40">
        <v>1.7</v>
      </c>
      <c r="E69" s="40">
        <v>0</v>
      </c>
      <c r="F69" s="40">
        <v>0.64</v>
      </c>
      <c r="G69" s="40">
        <v>-1.218087651337482E-2</v>
      </c>
      <c r="H69" s="40">
        <v>0</v>
      </c>
      <c r="I69" s="40" t="s">
        <v>438</v>
      </c>
      <c r="J69" s="40"/>
      <c r="K69" s="40"/>
      <c r="L69" s="40">
        <v>1.8258823770952699</v>
      </c>
      <c r="M69" s="40">
        <v>2.6158861412839976E-4</v>
      </c>
      <c r="N69" s="40">
        <v>2.5970058481935513E-4</v>
      </c>
      <c r="O69" s="40">
        <v>0</v>
      </c>
      <c r="P69" s="40">
        <v>0</v>
      </c>
      <c r="Q69" s="40">
        <v>0</v>
      </c>
      <c r="R69" s="40">
        <v>0.12762454944139023</v>
      </c>
      <c r="S69" s="40">
        <v>0.29492092217466082</v>
      </c>
      <c r="T69" s="40">
        <v>0</v>
      </c>
      <c r="U69" s="40">
        <v>1.7978260840151485</v>
      </c>
      <c r="V69" s="40" t="s">
        <v>225</v>
      </c>
      <c r="W69" s="40" t="s">
        <v>225</v>
      </c>
      <c r="X69" s="40" t="s">
        <v>225</v>
      </c>
      <c r="Y69" s="40" t="s">
        <v>225</v>
      </c>
      <c r="Z69" s="40">
        <v>0</v>
      </c>
      <c r="AA69" s="40">
        <v>0</v>
      </c>
      <c r="AB69" s="40">
        <v>0</v>
      </c>
      <c r="AC69" s="40">
        <v>-0.16554208698451595</v>
      </c>
      <c r="AD69" s="40">
        <v>0</v>
      </c>
      <c r="AE69" s="40">
        <v>0</v>
      </c>
      <c r="AF69" s="40">
        <v>0</v>
      </c>
      <c r="AG69" s="40">
        <v>0</v>
      </c>
      <c r="AH69" s="40">
        <v>0.12762454944139023</v>
      </c>
      <c r="AI69" s="40">
        <v>0.29492092217466082</v>
      </c>
      <c r="AJ69" s="40">
        <v>0</v>
      </c>
      <c r="AK69" s="40">
        <v>1.6322839970306326</v>
      </c>
      <c r="AL69" s="40">
        <v>2.0548294686466835</v>
      </c>
      <c r="AM69" s="40">
        <v>0.93954104430392893</v>
      </c>
      <c r="AN69" s="40">
        <v>9.2431940487452208E-2</v>
      </c>
      <c r="AO69" s="40">
        <v>0</v>
      </c>
      <c r="AP69" s="40">
        <v>0</v>
      </c>
      <c r="AQ69" s="40">
        <v>1.0319729847913812</v>
      </c>
      <c r="AR69" s="40">
        <v>0.12762454944139023</v>
      </c>
      <c r="AS69" s="73">
        <v>8.0860068796191928</v>
      </c>
      <c r="AT69" s="40">
        <v>0.93954104430392893</v>
      </c>
      <c r="AU69" s="40">
        <v>0.10941188668989389</v>
      </c>
      <c r="AV69" s="40">
        <v>0</v>
      </c>
      <c r="AW69" s="40">
        <v>0</v>
      </c>
      <c r="AX69" s="40">
        <v>1.0489529309938228</v>
      </c>
      <c r="AY69" s="40">
        <v>0.29492092217466082</v>
      </c>
      <c r="AZ69" s="73">
        <v>3.5567260649368313</v>
      </c>
      <c r="BA69" s="40">
        <v>0.93954104430392893</v>
      </c>
      <c r="BB69" s="40">
        <v>0.20184382717734611</v>
      </c>
      <c r="BC69" s="40">
        <v>0</v>
      </c>
      <c r="BD69" s="40">
        <v>0</v>
      </c>
      <c r="BE69" s="40">
        <v>1.1413848714812751</v>
      </c>
      <c r="BF69" s="40">
        <v>0.42254547161605105</v>
      </c>
      <c r="BG69" s="40">
        <v>8.8941179902517113</v>
      </c>
      <c r="BH69" s="73">
        <v>2.7012119361165525</v>
      </c>
      <c r="BI69" s="40">
        <v>5.1431778139726978</v>
      </c>
      <c r="BJ69" s="40">
        <v>11.885101655161316</v>
      </c>
      <c r="BK69" s="40">
        <v>0</v>
      </c>
      <c r="BL69" s="40">
        <v>65.779874455000297</v>
      </c>
      <c r="BM69" s="40">
        <v>82.808153924134302</v>
      </c>
      <c r="BN69" s="40">
        <v>0.93954104430392893</v>
      </c>
      <c r="BO69" s="40">
        <v>0</v>
      </c>
      <c r="BP69" s="40">
        <v>0.20184382717734611</v>
      </c>
      <c r="BQ69" s="40">
        <v>0</v>
      </c>
      <c r="BR69" s="40">
        <v>0</v>
      </c>
      <c r="BS69" s="40">
        <v>0</v>
      </c>
      <c r="BT69" s="40">
        <v>0</v>
      </c>
      <c r="BU69" s="40">
        <v>0</v>
      </c>
      <c r="BV69" s="40">
        <v>0</v>
      </c>
      <c r="BW69" s="40">
        <v>0</v>
      </c>
      <c r="BX69" s="40">
        <v>2.2203715556311998</v>
      </c>
      <c r="BY69" s="40"/>
      <c r="BZ69" s="40">
        <v>-0.16554208698451595</v>
      </c>
      <c r="CA69" s="40">
        <v>0</v>
      </c>
      <c r="CB69" s="40">
        <v>1.1413848714812751</v>
      </c>
      <c r="CC69" s="40">
        <v>2.0548294686466839</v>
      </c>
      <c r="CD69" s="81">
        <v>0.58860732346855438</v>
      </c>
      <c r="CE69" s="40">
        <v>74.673992445252011</v>
      </c>
      <c r="CF69" s="40">
        <v>1.7346073435489245E-2</v>
      </c>
      <c r="CG69" s="40">
        <v>0</v>
      </c>
      <c r="CH69" s="40">
        <v>1.7346073435489245E-2</v>
      </c>
      <c r="CI69" s="40">
        <v>8.6729412912025334E-4</v>
      </c>
      <c r="CJ69" s="40">
        <v>0</v>
      </c>
      <c r="CK69" s="40">
        <v>8.6729412912025334E-4</v>
      </c>
      <c r="CL69" s="40"/>
      <c r="CM69" s="40">
        <v>0</v>
      </c>
      <c r="CN69" s="40"/>
      <c r="CO69" s="40">
        <v>0</v>
      </c>
      <c r="CP69" s="40">
        <v>0</v>
      </c>
      <c r="CQ69" s="40">
        <v>0</v>
      </c>
      <c r="CR69" s="40">
        <v>0</v>
      </c>
      <c r="CS69" s="40">
        <v>0</v>
      </c>
      <c r="CT69" s="40">
        <v>0</v>
      </c>
      <c r="CU69" s="40">
        <v>0</v>
      </c>
      <c r="CV69" s="40">
        <v>9999</v>
      </c>
      <c r="CW69" s="73">
        <v>9999</v>
      </c>
      <c r="CX69" s="20"/>
      <c r="CY69" s="20"/>
      <c r="CZ69" s="20"/>
      <c r="DA69" s="20"/>
      <c r="DB69" s="20"/>
      <c r="DC69" s="20"/>
      <c r="DD69" s="20"/>
      <c r="DE69" s="20"/>
      <c r="DF69" s="20"/>
      <c r="DG69" s="20"/>
      <c r="DH69" s="20"/>
      <c r="DI69" s="20"/>
      <c r="DJ69" s="20"/>
      <c r="DK69" s="20"/>
      <c r="DL69" s="20"/>
      <c r="DM69" s="20"/>
      <c r="DN69" s="20"/>
      <c r="DO69" s="20"/>
      <c r="DP69" s="20"/>
      <c r="DQ69" s="20"/>
      <c r="DR69" s="20"/>
      <c r="DS69" s="20"/>
      <c r="DT69" s="20"/>
      <c r="DU69" s="20"/>
      <c r="DV69" s="20"/>
      <c r="DW69" s="20"/>
      <c r="DX69" s="20"/>
      <c r="DY69" s="20"/>
      <c r="DZ69" s="20"/>
      <c r="EA69" s="20"/>
    </row>
    <row r="70" spans="1:131">
      <c r="A70" s="20" t="s">
        <v>459</v>
      </c>
      <c r="B70" s="20" t="s">
        <v>491</v>
      </c>
      <c r="C70" s="40">
        <v>5</v>
      </c>
      <c r="D70" s="40">
        <v>0</v>
      </c>
      <c r="E70" s="40">
        <v>0</v>
      </c>
      <c r="F70" s="40">
        <v>0</v>
      </c>
      <c r="G70" s="40">
        <v>0</v>
      </c>
      <c r="H70" s="40">
        <v>0</v>
      </c>
      <c r="I70" s="40" t="s">
        <v>438</v>
      </c>
      <c r="J70" s="40"/>
      <c r="K70" s="40"/>
      <c r="L70" s="40">
        <v>0</v>
      </c>
      <c r="M70" s="40">
        <v>0</v>
      </c>
      <c r="N70" s="40">
        <v>0</v>
      </c>
      <c r="O70" s="40">
        <v>0</v>
      </c>
      <c r="P70" s="40">
        <v>0</v>
      </c>
      <c r="Q70" s="40">
        <v>0</v>
      </c>
      <c r="R70" s="40">
        <v>0</v>
      </c>
      <c r="S70" s="40">
        <v>0</v>
      </c>
      <c r="T70" s="40">
        <v>0</v>
      </c>
      <c r="U70" s="40">
        <v>0</v>
      </c>
      <c r="V70" s="40" t="s">
        <v>225</v>
      </c>
      <c r="W70" s="40" t="s">
        <v>225</v>
      </c>
      <c r="X70" s="40" t="s">
        <v>225</v>
      </c>
      <c r="Y70" s="40" t="s">
        <v>225</v>
      </c>
      <c r="Z70" s="40">
        <v>0</v>
      </c>
      <c r="AA70" s="40">
        <v>0</v>
      </c>
      <c r="AB70" s="40">
        <v>0</v>
      </c>
      <c r="AC70" s="40">
        <v>0</v>
      </c>
      <c r="AD70" s="40">
        <v>0</v>
      </c>
      <c r="AE70" s="40">
        <v>0</v>
      </c>
      <c r="AF70" s="40">
        <v>0</v>
      </c>
      <c r="AG70" s="40">
        <v>0</v>
      </c>
      <c r="AH70" s="40">
        <v>0</v>
      </c>
      <c r="AI70" s="40">
        <v>0</v>
      </c>
      <c r="AJ70" s="40">
        <v>0</v>
      </c>
      <c r="AK70" s="40">
        <v>0</v>
      </c>
      <c r="AL70" s="40">
        <v>0</v>
      </c>
      <c r="AM70" s="40">
        <v>0</v>
      </c>
      <c r="AN70" s="40">
        <v>0</v>
      </c>
      <c r="AO70" s="40">
        <v>0</v>
      </c>
      <c r="AP70" s="40">
        <v>0</v>
      </c>
      <c r="AQ70" s="40">
        <v>0</v>
      </c>
      <c r="AR70" s="40">
        <v>0</v>
      </c>
      <c r="AS70" s="73">
        <v>9999</v>
      </c>
      <c r="AT70" s="40">
        <v>0</v>
      </c>
      <c r="AU70" s="40">
        <v>0</v>
      </c>
      <c r="AV70" s="40">
        <v>0</v>
      </c>
      <c r="AW70" s="40">
        <v>0</v>
      </c>
      <c r="AX70" s="40">
        <v>0</v>
      </c>
      <c r="AY70" s="40">
        <v>0</v>
      </c>
      <c r="AZ70" s="73">
        <v>9999</v>
      </c>
      <c r="BA70" s="40">
        <v>0</v>
      </c>
      <c r="BB70" s="40">
        <v>0</v>
      </c>
      <c r="BC70" s="40">
        <v>0</v>
      </c>
      <c r="BD70" s="40">
        <v>0</v>
      </c>
      <c r="BE70" s="40">
        <v>0</v>
      </c>
      <c r="BF70" s="40">
        <v>0</v>
      </c>
      <c r="BG70" s="40">
        <v>9999</v>
      </c>
      <c r="BH70" s="73">
        <v>9999</v>
      </c>
      <c r="BI70" s="40">
        <v>9999</v>
      </c>
      <c r="BJ70" s="40">
        <v>9999</v>
      </c>
      <c r="BK70" s="40">
        <v>9999</v>
      </c>
      <c r="BL70" s="40">
        <v>9999</v>
      </c>
      <c r="BM70" s="40">
        <v>9999</v>
      </c>
      <c r="BN70" s="40">
        <v>0</v>
      </c>
      <c r="BO70" s="40">
        <v>0</v>
      </c>
      <c r="BP70" s="40">
        <v>0</v>
      </c>
      <c r="BQ70" s="40">
        <v>0</v>
      </c>
      <c r="BR70" s="40">
        <v>0</v>
      </c>
      <c r="BS70" s="40">
        <v>0</v>
      </c>
      <c r="BT70" s="40">
        <v>0</v>
      </c>
      <c r="BU70" s="40">
        <v>0</v>
      </c>
      <c r="BV70" s="40">
        <v>0</v>
      </c>
      <c r="BW70" s="40">
        <v>0</v>
      </c>
      <c r="BX70" s="40">
        <v>0</v>
      </c>
      <c r="BY70" s="40"/>
      <c r="BZ70" s="40">
        <v>0</v>
      </c>
      <c r="CA70" s="40">
        <v>0</v>
      </c>
      <c r="CB70" s="40">
        <v>0</v>
      </c>
      <c r="CC70" s="40">
        <v>0</v>
      </c>
      <c r="CD70" s="73">
        <v>9999</v>
      </c>
      <c r="CE70" s="40">
        <v>9999</v>
      </c>
      <c r="CF70" s="40">
        <v>0</v>
      </c>
      <c r="CG70" s="40">
        <v>0</v>
      </c>
      <c r="CH70" s="40">
        <v>0</v>
      </c>
      <c r="CI70" s="40">
        <v>0</v>
      </c>
      <c r="CJ70" s="40">
        <v>0</v>
      </c>
      <c r="CK70" s="40">
        <v>0</v>
      </c>
      <c r="CL70" s="40"/>
      <c r="CM70" s="40">
        <v>0</v>
      </c>
      <c r="CN70" s="40"/>
      <c r="CO70" s="40">
        <v>0</v>
      </c>
      <c r="CP70" s="40">
        <v>0</v>
      </c>
      <c r="CQ70" s="40">
        <v>0</v>
      </c>
      <c r="CR70" s="40">
        <v>0</v>
      </c>
      <c r="CS70" s="40">
        <v>0</v>
      </c>
      <c r="CT70" s="40">
        <v>0</v>
      </c>
      <c r="CU70" s="40">
        <v>0</v>
      </c>
      <c r="CV70" s="40">
        <v>9999</v>
      </c>
      <c r="CW70" s="73">
        <v>9999</v>
      </c>
      <c r="CX70" s="20"/>
      <c r="CY70" s="20"/>
      <c r="CZ70" s="20"/>
      <c r="DA70" s="20"/>
      <c r="DB70" s="20"/>
      <c r="DC70" s="20"/>
      <c r="DD70" s="20"/>
      <c r="DE70" s="20"/>
      <c r="DF70" s="20"/>
      <c r="DG70" s="20"/>
      <c r="DH70" s="20"/>
      <c r="DI70" s="20"/>
      <c r="DJ70" s="20"/>
      <c r="DK70" s="20"/>
      <c r="DL70" s="20"/>
      <c r="DM70" s="20"/>
      <c r="DN70" s="20"/>
      <c r="DO70" s="20"/>
      <c r="DP70" s="20"/>
      <c r="DQ70" s="20"/>
      <c r="DR70" s="20"/>
      <c r="DS70" s="20"/>
      <c r="DT70" s="20"/>
      <c r="DU70" s="20"/>
      <c r="DV70" s="20"/>
      <c r="DW70" s="20"/>
      <c r="DX70" s="20"/>
      <c r="DY70" s="20"/>
      <c r="DZ70" s="20"/>
      <c r="EA70" s="20"/>
    </row>
    <row r="71" spans="1:131">
      <c r="A71" s="20" t="s">
        <v>460</v>
      </c>
      <c r="B71" s="20" t="s">
        <v>492</v>
      </c>
      <c r="C71" s="40">
        <v>5</v>
      </c>
      <c r="D71" s="40">
        <v>0</v>
      </c>
      <c r="E71" s="40">
        <v>0</v>
      </c>
      <c r="F71" s="40">
        <v>0</v>
      </c>
      <c r="G71" s="40">
        <v>0</v>
      </c>
      <c r="H71" s="40">
        <v>0</v>
      </c>
      <c r="I71" s="40" t="s">
        <v>438</v>
      </c>
      <c r="J71" s="40"/>
      <c r="K71" s="40"/>
      <c r="L71" s="40">
        <v>0</v>
      </c>
      <c r="M71" s="40">
        <v>0</v>
      </c>
      <c r="N71" s="40">
        <v>0</v>
      </c>
      <c r="O71" s="40">
        <v>0</v>
      </c>
      <c r="P71" s="40">
        <v>0</v>
      </c>
      <c r="Q71" s="40">
        <v>0</v>
      </c>
      <c r="R71" s="40">
        <v>0</v>
      </c>
      <c r="S71" s="40">
        <v>0</v>
      </c>
      <c r="T71" s="40">
        <v>0</v>
      </c>
      <c r="U71" s="40">
        <v>0</v>
      </c>
      <c r="V71" s="40" t="s">
        <v>225</v>
      </c>
      <c r="W71" s="40" t="s">
        <v>225</v>
      </c>
      <c r="X71" s="40" t="s">
        <v>225</v>
      </c>
      <c r="Y71" s="40" t="s">
        <v>225</v>
      </c>
      <c r="Z71" s="40">
        <v>0</v>
      </c>
      <c r="AA71" s="40">
        <v>0</v>
      </c>
      <c r="AB71" s="40">
        <v>0</v>
      </c>
      <c r="AC71" s="40">
        <v>0</v>
      </c>
      <c r="AD71" s="40">
        <v>0</v>
      </c>
      <c r="AE71" s="40">
        <v>0</v>
      </c>
      <c r="AF71" s="40">
        <v>0</v>
      </c>
      <c r="AG71" s="40">
        <v>0</v>
      </c>
      <c r="AH71" s="40">
        <v>0</v>
      </c>
      <c r="AI71" s="40">
        <v>0</v>
      </c>
      <c r="AJ71" s="40">
        <v>0</v>
      </c>
      <c r="AK71" s="40">
        <v>0</v>
      </c>
      <c r="AL71" s="40">
        <v>0</v>
      </c>
      <c r="AM71" s="40">
        <v>0</v>
      </c>
      <c r="AN71" s="40">
        <v>0</v>
      </c>
      <c r="AO71" s="40">
        <v>0</v>
      </c>
      <c r="AP71" s="40">
        <v>0</v>
      </c>
      <c r="AQ71" s="40">
        <v>0</v>
      </c>
      <c r="AR71" s="40">
        <v>0</v>
      </c>
      <c r="AS71" s="73">
        <v>9999</v>
      </c>
      <c r="AT71" s="40">
        <v>0</v>
      </c>
      <c r="AU71" s="40">
        <v>0</v>
      </c>
      <c r="AV71" s="40">
        <v>0</v>
      </c>
      <c r="AW71" s="40">
        <v>0</v>
      </c>
      <c r="AX71" s="40">
        <v>0</v>
      </c>
      <c r="AY71" s="40">
        <v>0</v>
      </c>
      <c r="AZ71" s="73">
        <v>9999</v>
      </c>
      <c r="BA71" s="40">
        <v>0</v>
      </c>
      <c r="BB71" s="40">
        <v>0</v>
      </c>
      <c r="BC71" s="40">
        <v>0</v>
      </c>
      <c r="BD71" s="40">
        <v>0</v>
      </c>
      <c r="BE71" s="40">
        <v>0</v>
      </c>
      <c r="BF71" s="40">
        <v>0</v>
      </c>
      <c r="BG71" s="40">
        <v>9999</v>
      </c>
      <c r="BH71" s="73">
        <v>9999</v>
      </c>
      <c r="BI71" s="40">
        <v>9999</v>
      </c>
      <c r="BJ71" s="40">
        <v>9999</v>
      </c>
      <c r="BK71" s="40">
        <v>9999</v>
      </c>
      <c r="BL71" s="40">
        <v>9999</v>
      </c>
      <c r="BM71" s="40">
        <v>9999</v>
      </c>
      <c r="BN71" s="40">
        <v>0</v>
      </c>
      <c r="BO71" s="40">
        <v>0</v>
      </c>
      <c r="BP71" s="40">
        <v>0</v>
      </c>
      <c r="BQ71" s="40">
        <v>0</v>
      </c>
      <c r="BR71" s="40">
        <v>0</v>
      </c>
      <c r="BS71" s="40">
        <v>0</v>
      </c>
      <c r="BT71" s="40">
        <v>0</v>
      </c>
      <c r="BU71" s="40">
        <v>0</v>
      </c>
      <c r="BV71" s="40">
        <v>0</v>
      </c>
      <c r="BW71" s="40">
        <v>0</v>
      </c>
      <c r="BX71" s="40">
        <v>0</v>
      </c>
      <c r="BY71" s="40"/>
      <c r="BZ71" s="40">
        <v>0</v>
      </c>
      <c r="CA71" s="40">
        <v>0</v>
      </c>
      <c r="CB71" s="40">
        <v>0</v>
      </c>
      <c r="CC71" s="40">
        <v>0</v>
      </c>
      <c r="CD71" s="73">
        <v>9999</v>
      </c>
      <c r="CE71" s="40">
        <v>9999</v>
      </c>
      <c r="CF71" s="40">
        <v>0</v>
      </c>
      <c r="CG71" s="40">
        <v>0</v>
      </c>
      <c r="CH71" s="40">
        <v>0</v>
      </c>
      <c r="CI71" s="40">
        <v>0</v>
      </c>
      <c r="CJ71" s="40">
        <v>0</v>
      </c>
      <c r="CK71" s="40">
        <v>0</v>
      </c>
      <c r="CL71" s="40"/>
      <c r="CM71" s="40">
        <v>0</v>
      </c>
      <c r="CN71" s="40"/>
      <c r="CO71" s="40">
        <v>0</v>
      </c>
      <c r="CP71" s="40">
        <v>0</v>
      </c>
      <c r="CQ71" s="40">
        <v>0</v>
      </c>
      <c r="CR71" s="40">
        <v>0</v>
      </c>
      <c r="CS71" s="40">
        <v>0</v>
      </c>
      <c r="CT71" s="40">
        <v>0</v>
      </c>
      <c r="CU71" s="40">
        <v>0</v>
      </c>
      <c r="CV71" s="40">
        <v>9999</v>
      </c>
      <c r="CW71" s="73">
        <v>9999</v>
      </c>
      <c r="CX71" s="20"/>
      <c r="CY71" s="20"/>
      <c r="CZ71" s="20"/>
      <c r="DA71" s="20"/>
      <c r="DB71" s="20"/>
      <c r="DC71" s="20"/>
      <c r="DD71" s="20"/>
      <c r="DE71" s="20"/>
      <c r="DF71" s="20"/>
      <c r="DG71" s="20"/>
      <c r="DH71" s="20"/>
      <c r="DI71" s="20"/>
      <c r="DJ71" s="20"/>
      <c r="DK71" s="20"/>
      <c r="DL71" s="20"/>
      <c r="DM71" s="20"/>
      <c r="DN71" s="20"/>
      <c r="DO71" s="20"/>
      <c r="DP71" s="20"/>
      <c r="DQ71" s="20"/>
      <c r="DR71" s="20"/>
      <c r="DS71" s="20"/>
      <c r="DT71" s="20"/>
      <c r="DU71" s="20"/>
      <c r="DV71" s="20"/>
      <c r="DW71" s="20"/>
      <c r="DX71" s="20"/>
      <c r="DY71" s="20"/>
      <c r="DZ71" s="20"/>
      <c r="EA71" s="20"/>
    </row>
    <row r="72" spans="1:131">
      <c r="A72" s="20"/>
      <c r="B72" s="20"/>
      <c r="C72" s="40"/>
      <c r="D72" s="40"/>
      <c r="E72" s="40"/>
      <c r="F72" s="40"/>
      <c r="G72" s="40"/>
      <c r="H72" s="40"/>
      <c r="I72" s="40"/>
      <c r="J72" s="40"/>
      <c r="K72" s="40"/>
      <c r="L72" s="40"/>
      <c r="M72" s="40"/>
      <c r="N72" s="40"/>
      <c r="O72" s="40"/>
      <c r="P72" s="40"/>
      <c r="Q72" s="40"/>
      <c r="R72" s="40"/>
      <c r="S72" s="40"/>
      <c r="T72" s="40"/>
      <c r="U72" s="40"/>
      <c r="V72" s="40"/>
      <c r="W72" s="40"/>
      <c r="X72" s="40"/>
      <c r="Y72" s="40"/>
      <c r="Z72" s="40"/>
      <c r="AA72" s="40"/>
      <c r="AB72" s="40"/>
      <c r="AC72" s="40"/>
      <c r="AD72" s="40"/>
      <c r="AE72" s="40"/>
      <c r="AF72" s="40"/>
      <c r="AG72" s="40"/>
      <c r="AH72" s="40"/>
      <c r="AI72" s="40"/>
      <c r="AJ72" s="40"/>
      <c r="AK72" s="40"/>
      <c r="AL72" s="40"/>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0"/>
      <c r="CN72" s="40"/>
      <c r="CO72" s="40"/>
      <c r="CP72" s="40"/>
      <c r="CQ72" s="40"/>
      <c r="CR72" s="40"/>
      <c r="CS72" s="40"/>
      <c r="CT72" s="40"/>
      <c r="CU72" s="40"/>
      <c r="CV72" s="40"/>
      <c r="CW72" s="40"/>
      <c r="CX72" s="20"/>
      <c r="CY72" s="20"/>
      <c r="CZ72" s="20"/>
      <c r="DA72" s="20"/>
      <c r="DB72" s="20"/>
      <c r="DC72" s="20"/>
      <c r="DD72" s="20"/>
      <c r="DE72" s="20"/>
      <c r="DF72" s="20"/>
      <c r="DG72" s="20"/>
      <c r="DH72" s="20"/>
      <c r="DI72" s="20"/>
      <c r="DJ72" s="20"/>
      <c r="DK72" s="20"/>
      <c r="DL72" s="20"/>
      <c r="DM72" s="20"/>
      <c r="DN72" s="20"/>
      <c r="DO72" s="20"/>
      <c r="DP72" s="20"/>
      <c r="DQ72" s="20"/>
      <c r="DR72" s="20"/>
      <c r="DS72" s="20"/>
      <c r="DT72" s="20"/>
      <c r="DU72" s="20"/>
      <c r="DV72" s="20"/>
      <c r="DW72" s="20"/>
      <c r="DX72" s="20"/>
      <c r="DY72" s="20"/>
      <c r="DZ72" s="20"/>
      <c r="EA72" s="20"/>
    </row>
    <row r="73" spans="1:131">
      <c r="A73" s="20"/>
      <c r="B73" s="20"/>
      <c r="C73" s="40"/>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c r="AD73" s="40"/>
      <c r="AE73" s="40"/>
      <c r="AF73" s="40"/>
      <c r="AG73" s="40"/>
      <c r="AH73" s="40"/>
      <c r="AI73" s="40"/>
      <c r="AJ73" s="40"/>
      <c r="AK73" s="40"/>
      <c r="AL73" s="40"/>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0"/>
      <c r="CN73" s="40"/>
      <c r="CO73" s="40"/>
      <c r="CP73" s="40"/>
      <c r="CQ73" s="40"/>
      <c r="CR73" s="40"/>
      <c r="CS73" s="40"/>
      <c r="CT73" s="40"/>
      <c r="CU73" s="40"/>
      <c r="CV73" s="40"/>
      <c r="CW73" s="40"/>
      <c r="CX73" s="20"/>
      <c r="CY73" s="20"/>
      <c r="CZ73" s="20"/>
      <c r="DA73" s="20"/>
      <c r="DB73" s="20"/>
      <c r="DC73" s="20"/>
      <c r="DD73" s="20"/>
      <c r="DE73" s="20"/>
      <c r="DF73" s="20"/>
      <c r="DG73" s="20"/>
      <c r="DH73" s="20"/>
      <c r="DI73" s="20"/>
      <c r="DJ73" s="20"/>
      <c r="DK73" s="20"/>
      <c r="DL73" s="20"/>
      <c r="DM73" s="20"/>
      <c r="DN73" s="20"/>
      <c r="DO73" s="20"/>
      <c r="DP73" s="20"/>
      <c r="DQ73" s="20"/>
      <c r="DR73" s="20"/>
      <c r="DS73" s="20"/>
      <c r="DT73" s="20"/>
      <c r="DU73" s="20"/>
      <c r="DV73" s="20"/>
      <c r="DW73" s="20"/>
      <c r="DX73" s="20"/>
      <c r="DY73" s="20"/>
      <c r="DZ73" s="20"/>
      <c r="EA73" s="20"/>
    </row>
    <row r="74" spans="1:131" ht="13.5" thickBot="1">
      <c r="A74" s="51" t="s">
        <v>226</v>
      </c>
      <c r="B74" s="53"/>
      <c r="C74" s="40"/>
      <c r="D74" s="40"/>
      <c r="E74" s="40"/>
      <c r="F74" s="40"/>
      <c r="G74" s="40"/>
      <c r="H74" s="40"/>
      <c r="I74" s="40"/>
      <c r="J74" s="40"/>
      <c r="K74" s="40"/>
      <c r="L74" s="40"/>
      <c r="M74" s="40"/>
      <c r="N74" s="40"/>
      <c r="O74" s="40"/>
      <c r="P74" s="40"/>
      <c r="Q74" s="40"/>
      <c r="R74" s="40"/>
      <c r="S74" s="40"/>
      <c r="T74" s="40"/>
      <c r="U74" s="40"/>
      <c r="V74" s="40"/>
      <c r="W74" s="40"/>
      <c r="X74" s="40"/>
      <c r="Y74" s="40"/>
      <c r="Z74" s="40"/>
      <c r="AA74" s="40"/>
      <c r="AB74" s="40"/>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0"/>
      <c r="CN74" s="40"/>
      <c r="CO74" s="40"/>
      <c r="CP74" s="40"/>
      <c r="CQ74" s="40"/>
      <c r="CR74" s="40"/>
      <c r="CS74" s="40"/>
      <c r="CT74" s="40"/>
      <c r="CU74" s="40"/>
      <c r="CV74" s="40"/>
      <c r="CW74" s="4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row>
    <row r="75" spans="1:131" ht="26.25" thickBot="1">
      <c r="A75" s="63" t="s">
        <v>129</v>
      </c>
      <c r="B75" s="64"/>
      <c r="C75" s="65" t="s">
        <v>130</v>
      </c>
      <c r="D75" s="66"/>
      <c r="E75" s="66"/>
      <c r="F75" s="66"/>
      <c r="G75" s="66"/>
      <c r="H75" s="66"/>
      <c r="I75" s="66"/>
      <c r="J75" s="66"/>
      <c r="K75" s="67"/>
      <c r="L75" s="65" t="s">
        <v>131</v>
      </c>
      <c r="M75" s="66"/>
      <c r="N75" s="66"/>
      <c r="O75" s="66"/>
      <c r="P75" s="66"/>
      <c r="Q75" s="67"/>
      <c r="R75" s="65" t="s">
        <v>132</v>
      </c>
      <c r="S75" s="66"/>
      <c r="T75" s="66"/>
      <c r="U75" s="67"/>
      <c r="V75" s="65" t="s">
        <v>133</v>
      </c>
      <c r="W75" s="66"/>
      <c r="X75" s="66"/>
      <c r="Y75" s="67"/>
      <c r="Z75" s="65" t="s">
        <v>134</v>
      </c>
      <c r="AA75" s="66"/>
      <c r="AB75" s="66"/>
      <c r="AC75" s="67"/>
      <c r="AD75" s="65" t="s">
        <v>135</v>
      </c>
      <c r="AE75" s="66"/>
      <c r="AF75" s="66"/>
      <c r="AG75" s="67"/>
      <c r="AH75" s="65" t="s">
        <v>136</v>
      </c>
      <c r="AI75" s="66"/>
      <c r="AJ75" s="66"/>
      <c r="AK75" s="66"/>
      <c r="AL75" s="67"/>
      <c r="AM75" s="65" t="s">
        <v>137</v>
      </c>
      <c r="AN75" s="66"/>
      <c r="AO75" s="66"/>
      <c r="AP75" s="66"/>
      <c r="AQ75" s="66"/>
      <c r="AR75" s="66"/>
      <c r="AS75" s="67"/>
      <c r="AT75" s="65" t="s">
        <v>138</v>
      </c>
      <c r="AU75" s="66"/>
      <c r="AV75" s="66"/>
      <c r="AW75" s="66"/>
      <c r="AX75" s="66"/>
      <c r="AY75" s="66"/>
      <c r="AZ75" s="67"/>
      <c r="BA75" s="65" t="s">
        <v>139</v>
      </c>
      <c r="BB75" s="66"/>
      <c r="BC75" s="66"/>
      <c r="BD75" s="66"/>
      <c r="BE75" s="66"/>
      <c r="BF75" s="67"/>
      <c r="BG75" s="65" t="s">
        <v>140</v>
      </c>
      <c r="BH75" s="67"/>
      <c r="BI75" s="65" t="s">
        <v>141</v>
      </c>
      <c r="BJ75" s="66"/>
      <c r="BK75" s="66"/>
      <c r="BL75" s="66"/>
      <c r="BM75" s="67"/>
      <c r="BN75" s="65" t="s">
        <v>142</v>
      </c>
      <c r="BO75" s="66"/>
      <c r="BP75" s="66"/>
      <c r="BQ75" s="66"/>
      <c r="BR75" s="66"/>
      <c r="BS75" s="66"/>
      <c r="BT75" s="66"/>
      <c r="BU75" s="66"/>
      <c r="BV75" s="66"/>
      <c r="BW75" s="66"/>
      <c r="BX75" s="66"/>
      <c r="BY75" s="66"/>
      <c r="BZ75" s="66"/>
      <c r="CA75" s="66"/>
      <c r="CB75" s="66"/>
      <c r="CC75" s="67"/>
      <c r="CD75" s="65" t="s">
        <v>143</v>
      </c>
      <c r="CE75" s="67"/>
      <c r="CF75" s="65" t="s">
        <v>144</v>
      </c>
      <c r="CG75" s="66"/>
      <c r="CH75" s="66"/>
      <c r="CI75" s="66"/>
      <c r="CJ75" s="66"/>
      <c r="CK75" s="67"/>
      <c r="CL75" s="68"/>
      <c r="CM75" s="65" t="s">
        <v>18</v>
      </c>
      <c r="CN75" s="66"/>
      <c r="CO75" s="66"/>
      <c r="CP75" s="67"/>
      <c r="CQ75" s="65" t="s">
        <v>145</v>
      </c>
      <c r="CR75" s="66"/>
      <c r="CS75" s="66"/>
      <c r="CT75" s="66"/>
      <c r="CU75" s="67"/>
      <c r="CV75" s="65" t="s">
        <v>146</v>
      </c>
      <c r="CW75" s="67"/>
      <c r="CX75" s="20"/>
      <c r="CY75" s="20"/>
      <c r="CZ75" s="20"/>
      <c r="DA75" s="20"/>
      <c r="DB75" s="20"/>
      <c r="DC75" s="20"/>
      <c r="DD75" s="20"/>
      <c r="DE75" s="20"/>
      <c r="DF75" s="20"/>
      <c r="DG75" s="20"/>
      <c r="DH75" s="20"/>
      <c r="DI75" s="20"/>
      <c r="DJ75" s="20"/>
      <c r="DK75" s="20"/>
      <c r="DL75" s="20"/>
      <c r="DM75" s="20"/>
      <c r="DN75" s="20"/>
      <c r="DO75" s="20"/>
      <c r="DP75" s="20"/>
      <c r="DQ75" s="20"/>
      <c r="DR75" s="20"/>
      <c r="DS75" s="20"/>
      <c r="DT75" s="20"/>
      <c r="DU75" s="20"/>
      <c r="DV75" s="20"/>
      <c r="DW75" s="20"/>
      <c r="DX75" s="20"/>
      <c r="DY75" s="20"/>
      <c r="DZ75" s="20"/>
      <c r="EA75" s="20"/>
    </row>
    <row r="76" spans="1:131" ht="127.5">
      <c r="A76" s="69" t="s">
        <v>147</v>
      </c>
      <c r="B76" s="70" t="s">
        <v>148</v>
      </c>
      <c r="C76" s="71" t="s">
        <v>9</v>
      </c>
      <c r="D76" s="71" t="s">
        <v>149</v>
      </c>
      <c r="E76" s="71" t="s">
        <v>150</v>
      </c>
      <c r="F76" s="71" t="s">
        <v>151</v>
      </c>
      <c r="G76" s="71" t="s">
        <v>152</v>
      </c>
      <c r="H76" s="71" t="s">
        <v>153</v>
      </c>
      <c r="I76" s="71" t="s">
        <v>154</v>
      </c>
      <c r="J76" s="71" t="s">
        <v>155</v>
      </c>
      <c r="K76" s="71" t="s">
        <v>156</v>
      </c>
      <c r="L76" s="71" t="s">
        <v>157</v>
      </c>
      <c r="M76" s="71" t="s">
        <v>158</v>
      </c>
      <c r="N76" s="71" t="s">
        <v>159</v>
      </c>
      <c r="O76" s="71" t="s">
        <v>160</v>
      </c>
      <c r="P76" s="71" t="s">
        <v>161</v>
      </c>
      <c r="Q76" s="71" t="s">
        <v>162</v>
      </c>
      <c r="R76" s="71" t="s">
        <v>163</v>
      </c>
      <c r="S76" s="71" t="s">
        <v>164</v>
      </c>
      <c r="T76" s="71" t="s">
        <v>165</v>
      </c>
      <c r="U76" s="71" t="s">
        <v>87</v>
      </c>
      <c r="V76" s="71" t="s">
        <v>163</v>
      </c>
      <c r="W76" s="71" t="s">
        <v>164</v>
      </c>
      <c r="X76" s="71" t="s">
        <v>165</v>
      </c>
      <c r="Y76" s="71" t="s">
        <v>87</v>
      </c>
      <c r="Z76" s="71" t="s">
        <v>163</v>
      </c>
      <c r="AA76" s="71" t="s">
        <v>164</v>
      </c>
      <c r="AB76" s="71" t="s">
        <v>165</v>
      </c>
      <c r="AC76" s="71" t="s">
        <v>87</v>
      </c>
      <c r="AD76" s="71" t="s">
        <v>163</v>
      </c>
      <c r="AE76" s="71" t="s">
        <v>164</v>
      </c>
      <c r="AF76" s="71" t="s">
        <v>165</v>
      </c>
      <c r="AG76" s="71" t="s">
        <v>87</v>
      </c>
      <c r="AH76" s="71" t="s">
        <v>163</v>
      </c>
      <c r="AI76" s="71" t="s">
        <v>164</v>
      </c>
      <c r="AJ76" s="71" t="s">
        <v>165</v>
      </c>
      <c r="AK76" s="71" t="s">
        <v>87</v>
      </c>
      <c r="AL76" s="71" t="s">
        <v>166</v>
      </c>
      <c r="AM76" s="71" t="s">
        <v>167</v>
      </c>
      <c r="AN76" s="71" t="s">
        <v>168</v>
      </c>
      <c r="AO76" s="71" t="s">
        <v>169</v>
      </c>
      <c r="AP76" s="71" t="s">
        <v>170</v>
      </c>
      <c r="AQ76" s="71" t="s">
        <v>171</v>
      </c>
      <c r="AR76" s="71" t="s">
        <v>172</v>
      </c>
      <c r="AS76" s="71" t="s">
        <v>173</v>
      </c>
      <c r="AT76" s="71" t="s">
        <v>174</v>
      </c>
      <c r="AU76" s="71" t="s">
        <v>175</v>
      </c>
      <c r="AV76" s="71" t="s">
        <v>176</v>
      </c>
      <c r="AW76" s="71" t="s">
        <v>177</v>
      </c>
      <c r="AX76" s="71" t="s">
        <v>178</v>
      </c>
      <c r="AY76" s="71" t="s">
        <v>179</v>
      </c>
      <c r="AZ76" s="71" t="s">
        <v>180</v>
      </c>
      <c r="BA76" s="71" t="s">
        <v>181</v>
      </c>
      <c r="BB76" s="71" t="s">
        <v>182</v>
      </c>
      <c r="BC76" s="71" t="s">
        <v>183</v>
      </c>
      <c r="BD76" s="71" t="s">
        <v>184</v>
      </c>
      <c r="BE76" s="71" t="s">
        <v>185</v>
      </c>
      <c r="BF76" s="71" t="s">
        <v>186</v>
      </c>
      <c r="BG76" s="71" t="s">
        <v>187</v>
      </c>
      <c r="BH76" s="71" t="s">
        <v>188</v>
      </c>
      <c r="BI76" s="71" t="s">
        <v>189</v>
      </c>
      <c r="BJ76" s="71" t="s">
        <v>190</v>
      </c>
      <c r="BK76" s="71" t="s">
        <v>191</v>
      </c>
      <c r="BL76" s="71" t="s">
        <v>192</v>
      </c>
      <c r="BM76" s="71" t="s">
        <v>193</v>
      </c>
      <c r="BN76" s="71" t="s">
        <v>194</v>
      </c>
      <c r="BO76" s="71" t="s">
        <v>195</v>
      </c>
      <c r="BP76" s="71" t="s">
        <v>196</v>
      </c>
      <c r="BQ76" s="71" t="s">
        <v>197</v>
      </c>
      <c r="BR76" s="71" t="s">
        <v>198</v>
      </c>
      <c r="BS76" s="71" t="s">
        <v>199</v>
      </c>
      <c r="BT76" s="71" t="s">
        <v>200</v>
      </c>
      <c r="BU76" s="71" t="s">
        <v>201</v>
      </c>
      <c r="BV76" s="71" t="s">
        <v>202</v>
      </c>
      <c r="BW76" s="71" t="s">
        <v>203</v>
      </c>
      <c r="BX76" s="71" t="s">
        <v>204</v>
      </c>
      <c r="BY76" s="71" t="s">
        <v>205</v>
      </c>
      <c r="BZ76" s="71" t="s">
        <v>206</v>
      </c>
      <c r="CA76" s="71" t="s">
        <v>207</v>
      </c>
      <c r="CB76" s="71" t="s">
        <v>208</v>
      </c>
      <c r="CC76" s="71" t="s">
        <v>209</v>
      </c>
      <c r="CD76" s="71" t="s">
        <v>210</v>
      </c>
      <c r="CE76" s="71" t="s">
        <v>48</v>
      </c>
      <c r="CF76" s="71" t="s">
        <v>211</v>
      </c>
      <c r="CG76" s="71" t="s">
        <v>212</v>
      </c>
      <c r="CH76" s="71" t="s">
        <v>213</v>
      </c>
      <c r="CI76" s="71" t="s">
        <v>327</v>
      </c>
      <c r="CJ76" s="71" t="s">
        <v>328</v>
      </c>
      <c r="CK76" s="71" t="s">
        <v>329</v>
      </c>
      <c r="CL76" s="71"/>
      <c r="CM76" s="71" t="s">
        <v>214</v>
      </c>
      <c r="CN76" s="71" t="s">
        <v>215</v>
      </c>
      <c r="CO76" s="71" t="s">
        <v>216</v>
      </c>
      <c r="CP76" s="71" t="s">
        <v>217</v>
      </c>
      <c r="CQ76" s="71" t="s">
        <v>218</v>
      </c>
      <c r="CR76" s="71" t="s">
        <v>219</v>
      </c>
      <c r="CS76" s="71" t="s">
        <v>220</v>
      </c>
      <c r="CT76" s="71" t="s">
        <v>221</v>
      </c>
      <c r="CU76" s="71" t="s">
        <v>222</v>
      </c>
      <c r="CV76" s="71" t="s">
        <v>223</v>
      </c>
      <c r="CW76" s="71" t="s">
        <v>224</v>
      </c>
      <c r="CX76" s="20"/>
      <c r="CY76" s="20"/>
      <c r="CZ76" s="20"/>
      <c r="DA76" s="20"/>
      <c r="DB76" s="20"/>
      <c r="DC76" s="20"/>
      <c r="DD76" s="20"/>
      <c r="DE76" s="20"/>
      <c r="DF76" s="20"/>
      <c r="DG76" s="20"/>
      <c r="DH76" s="20"/>
      <c r="DI76" s="20"/>
      <c r="DJ76" s="20"/>
      <c r="DK76" s="20"/>
      <c r="DL76" s="20"/>
      <c r="DM76" s="20"/>
      <c r="DN76" s="20"/>
      <c r="DO76" s="20"/>
      <c r="DP76" s="20"/>
      <c r="DQ76" s="20"/>
      <c r="DR76" s="20"/>
      <c r="DS76" s="20"/>
      <c r="DT76" s="20"/>
      <c r="DU76" s="20"/>
      <c r="DV76" s="20"/>
      <c r="DW76" s="20"/>
      <c r="DX76" s="20"/>
      <c r="DY76" s="20"/>
      <c r="DZ76" s="20"/>
      <c r="EA76" s="20"/>
    </row>
    <row r="77" spans="1:131">
      <c r="A77" s="20" t="s">
        <v>443</v>
      </c>
      <c r="B77" s="20"/>
      <c r="C77" s="40">
        <v>0</v>
      </c>
      <c r="D77" s="40">
        <v>0</v>
      </c>
      <c r="E77" s="40">
        <v>0</v>
      </c>
      <c r="F77" s="40">
        <v>0</v>
      </c>
      <c r="G77" s="40">
        <v>0</v>
      </c>
      <c r="H77" s="40">
        <v>0</v>
      </c>
      <c r="I77" s="40"/>
      <c r="J77" s="40"/>
      <c r="K77" s="40"/>
      <c r="L77" s="40">
        <v>0</v>
      </c>
      <c r="M77" s="40">
        <v>0</v>
      </c>
      <c r="N77" s="40">
        <v>0</v>
      </c>
      <c r="O77" s="40">
        <v>0</v>
      </c>
      <c r="P77" s="40">
        <v>0</v>
      </c>
      <c r="Q77" s="40">
        <v>0</v>
      </c>
      <c r="R77" s="40">
        <v>0</v>
      </c>
      <c r="S77" s="40">
        <v>0</v>
      </c>
      <c r="T77" s="40">
        <v>0</v>
      </c>
      <c r="U77" s="40">
        <v>0</v>
      </c>
      <c r="V77" s="40">
        <v>0</v>
      </c>
      <c r="W77" s="40">
        <v>0</v>
      </c>
      <c r="X77" s="40">
        <v>0</v>
      </c>
      <c r="Y77" s="40">
        <v>0</v>
      </c>
      <c r="Z77" s="40">
        <v>0</v>
      </c>
      <c r="AA77" s="40">
        <v>0</v>
      </c>
      <c r="AB77" s="40">
        <v>0</v>
      </c>
      <c r="AC77" s="40">
        <v>0</v>
      </c>
      <c r="AD77" s="40">
        <v>0</v>
      </c>
      <c r="AE77" s="40">
        <v>0</v>
      </c>
      <c r="AF77" s="40">
        <v>0</v>
      </c>
      <c r="AG77" s="40">
        <v>0</v>
      </c>
      <c r="AH77" s="40">
        <v>0</v>
      </c>
      <c r="AI77" s="40">
        <v>0</v>
      </c>
      <c r="AJ77" s="40">
        <v>0</v>
      </c>
      <c r="AK77" s="40">
        <v>0</v>
      </c>
      <c r="AL77" s="40">
        <v>0</v>
      </c>
      <c r="AM77" s="40">
        <v>0</v>
      </c>
      <c r="AN77" s="40">
        <v>0</v>
      </c>
      <c r="AO77" s="40">
        <v>0</v>
      </c>
      <c r="AP77" s="40">
        <v>0</v>
      </c>
      <c r="AQ77" s="40">
        <v>0</v>
      </c>
      <c r="AR77" s="40">
        <v>0</v>
      </c>
      <c r="AS77" s="73">
        <v>9999</v>
      </c>
      <c r="AT77" s="40">
        <v>0</v>
      </c>
      <c r="AU77" s="40">
        <v>0</v>
      </c>
      <c r="AV77" s="40">
        <v>0</v>
      </c>
      <c r="AW77" s="40">
        <v>0</v>
      </c>
      <c r="AX77" s="40">
        <v>0</v>
      </c>
      <c r="AY77" s="40">
        <v>0</v>
      </c>
      <c r="AZ77" s="73">
        <v>9999</v>
      </c>
      <c r="BA77" s="40">
        <v>0</v>
      </c>
      <c r="BB77" s="40">
        <v>0</v>
      </c>
      <c r="BC77" s="40">
        <v>0</v>
      </c>
      <c r="BD77" s="40">
        <v>0</v>
      </c>
      <c r="BE77" s="40">
        <v>0</v>
      </c>
      <c r="BF77" s="40">
        <v>0</v>
      </c>
      <c r="BG77" s="40">
        <v>9999</v>
      </c>
      <c r="BH77" s="73">
        <v>9999</v>
      </c>
      <c r="BI77" s="40">
        <v>9999</v>
      </c>
      <c r="BJ77" s="40">
        <v>9999</v>
      </c>
      <c r="BK77" s="40">
        <v>9999</v>
      </c>
      <c r="BL77" s="40">
        <v>9999</v>
      </c>
      <c r="BM77" s="40">
        <v>9999</v>
      </c>
      <c r="BN77" s="40">
        <v>0</v>
      </c>
      <c r="BO77" s="40">
        <v>0</v>
      </c>
      <c r="BP77" s="40">
        <v>0</v>
      </c>
      <c r="BQ77" s="40">
        <v>0</v>
      </c>
      <c r="BR77" s="40">
        <v>0</v>
      </c>
      <c r="BS77" s="40">
        <v>0</v>
      </c>
      <c r="BT77" s="40">
        <v>0</v>
      </c>
      <c r="BU77" s="40">
        <v>0</v>
      </c>
      <c r="BV77" s="40">
        <v>0</v>
      </c>
      <c r="BW77" s="40">
        <v>0</v>
      </c>
      <c r="BX77" s="40">
        <v>0</v>
      </c>
      <c r="BY77" s="40">
        <v>0</v>
      </c>
      <c r="BZ77" s="40">
        <v>0</v>
      </c>
      <c r="CA77" s="40">
        <v>0</v>
      </c>
      <c r="CB77" s="40">
        <v>0</v>
      </c>
      <c r="CC77" s="40">
        <v>0</v>
      </c>
      <c r="CD77" s="73">
        <v>9999</v>
      </c>
      <c r="CE77" s="40">
        <v>9999</v>
      </c>
      <c r="CF77" s="40">
        <v>0</v>
      </c>
      <c r="CG77" s="40">
        <v>0</v>
      </c>
      <c r="CH77" s="40">
        <v>0</v>
      </c>
      <c r="CI77" s="40">
        <v>0</v>
      </c>
      <c r="CJ77" s="40">
        <v>0</v>
      </c>
      <c r="CK77" s="40">
        <v>0</v>
      </c>
      <c r="CL77" s="40"/>
      <c r="CM77" s="40">
        <v>0</v>
      </c>
      <c r="CN77" s="40"/>
      <c r="CO77" s="40">
        <v>0</v>
      </c>
      <c r="CP77" s="40">
        <v>0</v>
      </c>
      <c r="CQ77" s="40">
        <v>0</v>
      </c>
      <c r="CR77" s="40">
        <v>0</v>
      </c>
      <c r="CS77" s="40">
        <v>0</v>
      </c>
      <c r="CT77" s="40">
        <v>0</v>
      </c>
      <c r="CU77" s="40">
        <v>0</v>
      </c>
      <c r="CV77" s="40">
        <v>9999</v>
      </c>
      <c r="CW77" s="73">
        <v>9999</v>
      </c>
      <c r="CX77" s="20"/>
      <c r="CY77" s="20"/>
      <c r="CZ77" s="20"/>
      <c r="DA77" s="20"/>
      <c r="DB77" s="20"/>
      <c r="DC77" s="20"/>
      <c r="DD77" s="20"/>
      <c r="DE77" s="20"/>
      <c r="DF77" s="20"/>
      <c r="DG77" s="20"/>
      <c r="DH77" s="20"/>
      <c r="DI77" s="20"/>
      <c r="DJ77" s="20"/>
      <c r="DK77" s="20"/>
      <c r="DL77" s="20"/>
      <c r="DM77" s="20"/>
      <c r="DN77" s="20"/>
      <c r="DO77" s="20"/>
      <c r="DP77" s="20"/>
      <c r="DQ77" s="20"/>
      <c r="DR77" s="20"/>
      <c r="DS77" s="20"/>
      <c r="DT77" s="20"/>
      <c r="DU77" s="20"/>
      <c r="DV77" s="20"/>
      <c r="DW77" s="20"/>
      <c r="DX77" s="20"/>
      <c r="DY77" s="20"/>
      <c r="DZ77" s="20"/>
      <c r="EA77" s="20"/>
    </row>
    <row r="78" spans="1:131">
      <c r="A78" s="20" t="s">
        <v>444</v>
      </c>
      <c r="B78" s="20"/>
      <c r="C78" s="40">
        <v>0</v>
      </c>
      <c r="D78" s="40">
        <v>0</v>
      </c>
      <c r="E78" s="40">
        <v>0</v>
      </c>
      <c r="F78" s="40">
        <v>0</v>
      </c>
      <c r="G78" s="40">
        <v>0</v>
      </c>
      <c r="H78" s="40">
        <v>0</v>
      </c>
      <c r="I78" s="40"/>
      <c r="J78" s="40"/>
      <c r="K78" s="40"/>
      <c r="L78" s="40">
        <v>0</v>
      </c>
      <c r="M78" s="40">
        <v>0</v>
      </c>
      <c r="N78" s="40">
        <v>0</v>
      </c>
      <c r="O78" s="40">
        <v>0</v>
      </c>
      <c r="P78" s="40">
        <v>0</v>
      </c>
      <c r="Q78" s="40">
        <v>0</v>
      </c>
      <c r="R78" s="40">
        <v>0</v>
      </c>
      <c r="S78" s="40">
        <v>0</v>
      </c>
      <c r="T78" s="40">
        <v>0</v>
      </c>
      <c r="U78" s="40">
        <v>0</v>
      </c>
      <c r="V78" s="40">
        <v>0</v>
      </c>
      <c r="W78" s="40">
        <v>0</v>
      </c>
      <c r="X78" s="40">
        <v>0</v>
      </c>
      <c r="Y78" s="40">
        <v>0</v>
      </c>
      <c r="Z78" s="40">
        <v>0</v>
      </c>
      <c r="AA78" s="40">
        <v>0</v>
      </c>
      <c r="AB78" s="40">
        <v>0</v>
      </c>
      <c r="AC78" s="40">
        <v>0</v>
      </c>
      <c r="AD78" s="40">
        <v>0</v>
      </c>
      <c r="AE78" s="40">
        <v>0</v>
      </c>
      <c r="AF78" s="40">
        <v>0</v>
      </c>
      <c r="AG78" s="40">
        <v>0</v>
      </c>
      <c r="AH78" s="40">
        <v>0</v>
      </c>
      <c r="AI78" s="40">
        <v>0</v>
      </c>
      <c r="AJ78" s="40">
        <v>0</v>
      </c>
      <c r="AK78" s="40">
        <v>0</v>
      </c>
      <c r="AL78" s="40">
        <v>0</v>
      </c>
      <c r="AM78" s="40">
        <v>0</v>
      </c>
      <c r="AN78" s="40">
        <v>0</v>
      </c>
      <c r="AO78" s="40">
        <v>0</v>
      </c>
      <c r="AP78" s="40">
        <v>0</v>
      </c>
      <c r="AQ78" s="40">
        <v>0</v>
      </c>
      <c r="AR78" s="40">
        <v>0</v>
      </c>
      <c r="AS78" s="73">
        <v>9999</v>
      </c>
      <c r="AT78" s="40">
        <v>0</v>
      </c>
      <c r="AU78" s="40">
        <v>0</v>
      </c>
      <c r="AV78" s="40">
        <v>0</v>
      </c>
      <c r="AW78" s="40">
        <v>0</v>
      </c>
      <c r="AX78" s="40">
        <v>0</v>
      </c>
      <c r="AY78" s="40">
        <v>0</v>
      </c>
      <c r="AZ78" s="73">
        <v>9999</v>
      </c>
      <c r="BA78" s="40">
        <v>0</v>
      </c>
      <c r="BB78" s="40">
        <v>0</v>
      </c>
      <c r="BC78" s="40">
        <v>0</v>
      </c>
      <c r="BD78" s="40">
        <v>0</v>
      </c>
      <c r="BE78" s="40">
        <v>0</v>
      </c>
      <c r="BF78" s="40">
        <v>0</v>
      </c>
      <c r="BG78" s="40">
        <v>9999</v>
      </c>
      <c r="BH78" s="73">
        <v>9999</v>
      </c>
      <c r="BI78" s="40">
        <v>9999</v>
      </c>
      <c r="BJ78" s="40">
        <v>9999</v>
      </c>
      <c r="BK78" s="40">
        <v>9999</v>
      </c>
      <c r="BL78" s="40">
        <v>9999</v>
      </c>
      <c r="BM78" s="40">
        <v>9999</v>
      </c>
      <c r="BN78" s="40">
        <v>0</v>
      </c>
      <c r="BO78" s="40">
        <v>0</v>
      </c>
      <c r="BP78" s="40">
        <v>0</v>
      </c>
      <c r="BQ78" s="40">
        <v>0</v>
      </c>
      <c r="BR78" s="40">
        <v>0</v>
      </c>
      <c r="BS78" s="40">
        <v>0</v>
      </c>
      <c r="BT78" s="40">
        <v>0</v>
      </c>
      <c r="BU78" s="40">
        <v>0</v>
      </c>
      <c r="BV78" s="40">
        <v>0</v>
      </c>
      <c r="BW78" s="40">
        <v>0</v>
      </c>
      <c r="BX78" s="40">
        <v>0</v>
      </c>
      <c r="BY78" s="40">
        <v>0</v>
      </c>
      <c r="BZ78" s="40">
        <v>0</v>
      </c>
      <c r="CA78" s="40">
        <v>0</v>
      </c>
      <c r="CB78" s="40">
        <v>0</v>
      </c>
      <c r="CC78" s="40">
        <v>0</v>
      </c>
      <c r="CD78" s="73">
        <v>9999</v>
      </c>
      <c r="CE78" s="40">
        <v>9999</v>
      </c>
      <c r="CF78" s="40">
        <v>0</v>
      </c>
      <c r="CG78" s="40">
        <v>0</v>
      </c>
      <c r="CH78" s="40">
        <v>0</v>
      </c>
      <c r="CI78" s="40">
        <v>0</v>
      </c>
      <c r="CJ78" s="40">
        <v>0</v>
      </c>
      <c r="CK78" s="40">
        <v>0</v>
      </c>
      <c r="CL78" s="40"/>
      <c r="CM78" s="40">
        <v>0</v>
      </c>
      <c r="CN78" s="40"/>
      <c r="CO78" s="40">
        <v>0</v>
      </c>
      <c r="CP78" s="40">
        <v>0</v>
      </c>
      <c r="CQ78" s="40">
        <v>0</v>
      </c>
      <c r="CR78" s="40">
        <v>0</v>
      </c>
      <c r="CS78" s="40">
        <v>0</v>
      </c>
      <c r="CT78" s="40">
        <v>0</v>
      </c>
      <c r="CU78" s="40">
        <v>0</v>
      </c>
      <c r="CV78" s="40">
        <v>9999</v>
      </c>
      <c r="CW78" s="73">
        <v>9999</v>
      </c>
      <c r="CX78" s="20"/>
      <c r="CY78" s="20"/>
      <c r="CZ78" s="20"/>
      <c r="DA78" s="20"/>
      <c r="DB78" s="20"/>
      <c r="DC78" s="20"/>
      <c r="DD78" s="20"/>
      <c r="DE78" s="20"/>
      <c r="DF78" s="20"/>
      <c r="DG78" s="20"/>
      <c r="DH78" s="20"/>
      <c r="DI78" s="20"/>
      <c r="DJ78" s="20"/>
      <c r="DK78" s="20"/>
      <c r="DL78" s="20"/>
      <c r="DM78" s="20"/>
      <c r="DN78" s="20"/>
      <c r="DO78" s="20"/>
      <c r="DP78" s="20"/>
      <c r="DQ78" s="20"/>
      <c r="DR78" s="20"/>
      <c r="DS78" s="20"/>
      <c r="DT78" s="20"/>
      <c r="DU78" s="20"/>
      <c r="DV78" s="20"/>
      <c r="DW78" s="20"/>
      <c r="DX78" s="20"/>
      <c r="DY78" s="20"/>
      <c r="DZ78" s="20"/>
      <c r="EA78" s="20"/>
    </row>
    <row r="79" spans="1:131">
      <c r="A79" s="20" t="s">
        <v>446</v>
      </c>
      <c r="B79" s="20"/>
      <c r="C79" s="40">
        <v>0</v>
      </c>
      <c r="D79" s="40">
        <v>0</v>
      </c>
      <c r="E79" s="40">
        <v>0</v>
      </c>
      <c r="F79" s="40">
        <v>0</v>
      </c>
      <c r="G79" s="40">
        <v>0</v>
      </c>
      <c r="H79" s="40">
        <v>0</v>
      </c>
      <c r="I79" s="40"/>
      <c r="J79" s="40"/>
      <c r="K79" s="40"/>
      <c r="L79" s="40">
        <v>0</v>
      </c>
      <c r="M79" s="40">
        <v>0</v>
      </c>
      <c r="N79" s="40">
        <v>0</v>
      </c>
      <c r="O79" s="40">
        <v>0</v>
      </c>
      <c r="P79" s="40">
        <v>0</v>
      </c>
      <c r="Q79" s="40">
        <v>0</v>
      </c>
      <c r="R79" s="40">
        <v>0</v>
      </c>
      <c r="S79" s="40">
        <v>0</v>
      </c>
      <c r="T79" s="40">
        <v>0</v>
      </c>
      <c r="U79" s="40">
        <v>0</v>
      </c>
      <c r="V79" s="40">
        <v>0</v>
      </c>
      <c r="W79" s="40">
        <v>0</v>
      </c>
      <c r="X79" s="40">
        <v>0</v>
      </c>
      <c r="Y79" s="40">
        <v>0</v>
      </c>
      <c r="Z79" s="40">
        <v>0</v>
      </c>
      <c r="AA79" s="40">
        <v>0</v>
      </c>
      <c r="AB79" s="40">
        <v>0</v>
      </c>
      <c r="AC79" s="40">
        <v>0</v>
      </c>
      <c r="AD79" s="40">
        <v>0</v>
      </c>
      <c r="AE79" s="40">
        <v>0</v>
      </c>
      <c r="AF79" s="40">
        <v>0</v>
      </c>
      <c r="AG79" s="40">
        <v>0</v>
      </c>
      <c r="AH79" s="40">
        <v>0</v>
      </c>
      <c r="AI79" s="40">
        <v>0</v>
      </c>
      <c r="AJ79" s="40">
        <v>0</v>
      </c>
      <c r="AK79" s="40">
        <v>0</v>
      </c>
      <c r="AL79" s="40">
        <v>0</v>
      </c>
      <c r="AM79" s="40">
        <v>0</v>
      </c>
      <c r="AN79" s="40">
        <v>0</v>
      </c>
      <c r="AO79" s="40">
        <v>0</v>
      </c>
      <c r="AP79" s="40">
        <v>0</v>
      </c>
      <c r="AQ79" s="40">
        <v>0</v>
      </c>
      <c r="AR79" s="40">
        <v>0</v>
      </c>
      <c r="AS79" s="73">
        <v>9999</v>
      </c>
      <c r="AT79" s="40">
        <v>0</v>
      </c>
      <c r="AU79" s="40">
        <v>0</v>
      </c>
      <c r="AV79" s="40">
        <v>0</v>
      </c>
      <c r="AW79" s="40">
        <v>0</v>
      </c>
      <c r="AX79" s="40">
        <v>0</v>
      </c>
      <c r="AY79" s="40">
        <v>0</v>
      </c>
      <c r="AZ79" s="73">
        <v>9999</v>
      </c>
      <c r="BA79" s="40">
        <v>0</v>
      </c>
      <c r="BB79" s="40">
        <v>0</v>
      </c>
      <c r="BC79" s="40">
        <v>0</v>
      </c>
      <c r="BD79" s="40">
        <v>0</v>
      </c>
      <c r="BE79" s="40">
        <v>0</v>
      </c>
      <c r="BF79" s="40">
        <v>0</v>
      </c>
      <c r="BG79" s="40">
        <v>9999</v>
      </c>
      <c r="BH79" s="73">
        <v>9999</v>
      </c>
      <c r="BI79" s="40">
        <v>9999</v>
      </c>
      <c r="BJ79" s="40">
        <v>9999</v>
      </c>
      <c r="BK79" s="40">
        <v>9999</v>
      </c>
      <c r="BL79" s="40">
        <v>9999</v>
      </c>
      <c r="BM79" s="40">
        <v>9999</v>
      </c>
      <c r="BN79" s="40">
        <v>0</v>
      </c>
      <c r="BO79" s="40">
        <v>0</v>
      </c>
      <c r="BP79" s="40">
        <v>0</v>
      </c>
      <c r="BQ79" s="40">
        <v>0</v>
      </c>
      <c r="BR79" s="40">
        <v>0</v>
      </c>
      <c r="BS79" s="40">
        <v>0</v>
      </c>
      <c r="BT79" s="40">
        <v>0</v>
      </c>
      <c r="BU79" s="40">
        <v>0</v>
      </c>
      <c r="BV79" s="40">
        <v>0</v>
      </c>
      <c r="BW79" s="40">
        <v>0</v>
      </c>
      <c r="BX79" s="40">
        <v>0</v>
      </c>
      <c r="BY79" s="40">
        <v>0</v>
      </c>
      <c r="BZ79" s="40">
        <v>0</v>
      </c>
      <c r="CA79" s="40">
        <v>0</v>
      </c>
      <c r="CB79" s="40">
        <v>0</v>
      </c>
      <c r="CC79" s="40">
        <v>0</v>
      </c>
      <c r="CD79" s="73">
        <v>9999</v>
      </c>
      <c r="CE79" s="40">
        <v>9999</v>
      </c>
      <c r="CF79" s="40">
        <v>0</v>
      </c>
      <c r="CG79" s="40">
        <v>0</v>
      </c>
      <c r="CH79" s="40">
        <v>0</v>
      </c>
      <c r="CI79" s="40">
        <v>0</v>
      </c>
      <c r="CJ79" s="40">
        <v>0</v>
      </c>
      <c r="CK79" s="40">
        <v>0</v>
      </c>
      <c r="CL79" s="40"/>
      <c r="CM79" s="40">
        <v>0</v>
      </c>
      <c r="CN79" s="40"/>
      <c r="CO79" s="40">
        <v>0</v>
      </c>
      <c r="CP79" s="40">
        <v>0</v>
      </c>
      <c r="CQ79" s="40">
        <v>0</v>
      </c>
      <c r="CR79" s="40">
        <v>0</v>
      </c>
      <c r="CS79" s="40">
        <v>0</v>
      </c>
      <c r="CT79" s="40">
        <v>0</v>
      </c>
      <c r="CU79" s="40">
        <v>0</v>
      </c>
      <c r="CV79" s="40">
        <v>9999</v>
      </c>
      <c r="CW79" s="73">
        <v>9999</v>
      </c>
      <c r="CX79" s="20"/>
      <c r="CY79" s="20"/>
      <c r="CZ79" s="20"/>
      <c r="DA79" s="20"/>
      <c r="DB79" s="20"/>
      <c r="DC79" s="20"/>
      <c r="DD79" s="20"/>
      <c r="DE79" s="20"/>
      <c r="DF79" s="20"/>
      <c r="DG79" s="20"/>
      <c r="DH79" s="20"/>
      <c r="DI79" s="20"/>
      <c r="DJ79" s="20"/>
      <c r="DK79" s="20"/>
      <c r="DL79" s="20"/>
      <c r="DM79" s="20"/>
      <c r="DN79" s="20"/>
      <c r="DO79" s="20"/>
      <c r="DP79" s="20"/>
      <c r="DQ79" s="20"/>
      <c r="DR79" s="20"/>
      <c r="DS79" s="20"/>
      <c r="DT79" s="20"/>
      <c r="DU79" s="20"/>
      <c r="DV79" s="20"/>
      <c r="DW79" s="20"/>
      <c r="DX79" s="20"/>
      <c r="DY79" s="20"/>
      <c r="DZ79" s="20"/>
      <c r="EA79" s="20"/>
    </row>
    <row r="80" spans="1:131">
      <c r="A80" s="20" t="s">
        <v>447</v>
      </c>
      <c r="B80" s="20"/>
      <c r="C80" s="40">
        <v>0</v>
      </c>
      <c r="D80" s="40">
        <v>0</v>
      </c>
      <c r="E80" s="40">
        <v>0</v>
      </c>
      <c r="F80" s="40">
        <v>0</v>
      </c>
      <c r="G80" s="40">
        <v>0</v>
      </c>
      <c r="H80" s="40">
        <v>0</v>
      </c>
      <c r="I80" s="40"/>
      <c r="J80" s="40"/>
      <c r="K80" s="40"/>
      <c r="L80" s="40">
        <v>0</v>
      </c>
      <c r="M80" s="40">
        <v>0</v>
      </c>
      <c r="N80" s="40">
        <v>0</v>
      </c>
      <c r="O80" s="40">
        <v>0</v>
      </c>
      <c r="P80" s="40">
        <v>0</v>
      </c>
      <c r="Q80" s="40">
        <v>0</v>
      </c>
      <c r="R80" s="40">
        <v>0</v>
      </c>
      <c r="S80" s="40">
        <v>0</v>
      </c>
      <c r="T80" s="40">
        <v>0</v>
      </c>
      <c r="U80" s="40">
        <v>0</v>
      </c>
      <c r="V80" s="40">
        <v>0</v>
      </c>
      <c r="W80" s="40">
        <v>0</v>
      </c>
      <c r="X80" s="40">
        <v>0</v>
      </c>
      <c r="Y80" s="40">
        <v>0</v>
      </c>
      <c r="Z80" s="40">
        <v>0</v>
      </c>
      <c r="AA80" s="40">
        <v>0</v>
      </c>
      <c r="AB80" s="40">
        <v>0</v>
      </c>
      <c r="AC80" s="40">
        <v>0</v>
      </c>
      <c r="AD80" s="40">
        <v>0</v>
      </c>
      <c r="AE80" s="40">
        <v>0</v>
      </c>
      <c r="AF80" s="40">
        <v>0</v>
      </c>
      <c r="AG80" s="40">
        <v>0</v>
      </c>
      <c r="AH80" s="40">
        <v>0</v>
      </c>
      <c r="AI80" s="40">
        <v>0</v>
      </c>
      <c r="AJ80" s="40">
        <v>0</v>
      </c>
      <c r="AK80" s="40">
        <v>0</v>
      </c>
      <c r="AL80" s="40">
        <v>0</v>
      </c>
      <c r="AM80" s="40">
        <v>0</v>
      </c>
      <c r="AN80" s="40">
        <v>0</v>
      </c>
      <c r="AO80" s="40">
        <v>0</v>
      </c>
      <c r="AP80" s="40">
        <v>0</v>
      </c>
      <c r="AQ80" s="40">
        <v>0</v>
      </c>
      <c r="AR80" s="40">
        <v>0</v>
      </c>
      <c r="AS80" s="73">
        <v>9999</v>
      </c>
      <c r="AT80" s="40">
        <v>0</v>
      </c>
      <c r="AU80" s="40">
        <v>0</v>
      </c>
      <c r="AV80" s="40">
        <v>0</v>
      </c>
      <c r="AW80" s="40">
        <v>0</v>
      </c>
      <c r="AX80" s="40">
        <v>0</v>
      </c>
      <c r="AY80" s="40">
        <v>0</v>
      </c>
      <c r="AZ80" s="73">
        <v>9999</v>
      </c>
      <c r="BA80" s="40">
        <v>0</v>
      </c>
      <c r="BB80" s="40">
        <v>0</v>
      </c>
      <c r="BC80" s="40">
        <v>0</v>
      </c>
      <c r="BD80" s="40">
        <v>0</v>
      </c>
      <c r="BE80" s="40">
        <v>0</v>
      </c>
      <c r="BF80" s="40">
        <v>0</v>
      </c>
      <c r="BG80" s="40">
        <v>9999</v>
      </c>
      <c r="BH80" s="73">
        <v>9999</v>
      </c>
      <c r="BI80" s="40">
        <v>9999</v>
      </c>
      <c r="BJ80" s="40">
        <v>9999</v>
      </c>
      <c r="BK80" s="40">
        <v>9999</v>
      </c>
      <c r="BL80" s="40">
        <v>9999</v>
      </c>
      <c r="BM80" s="40">
        <v>9999</v>
      </c>
      <c r="BN80" s="40">
        <v>0</v>
      </c>
      <c r="BO80" s="40">
        <v>0</v>
      </c>
      <c r="BP80" s="40">
        <v>0</v>
      </c>
      <c r="BQ80" s="40">
        <v>0</v>
      </c>
      <c r="BR80" s="40">
        <v>0</v>
      </c>
      <c r="BS80" s="40">
        <v>0</v>
      </c>
      <c r="BT80" s="40">
        <v>0</v>
      </c>
      <c r="BU80" s="40">
        <v>0</v>
      </c>
      <c r="BV80" s="40">
        <v>0</v>
      </c>
      <c r="BW80" s="40">
        <v>0</v>
      </c>
      <c r="BX80" s="40">
        <v>0</v>
      </c>
      <c r="BY80" s="40">
        <v>0</v>
      </c>
      <c r="BZ80" s="40">
        <v>0</v>
      </c>
      <c r="CA80" s="40">
        <v>0</v>
      </c>
      <c r="CB80" s="40">
        <v>0</v>
      </c>
      <c r="CC80" s="40">
        <v>0</v>
      </c>
      <c r="CD80" s="73">
        <v>9999</v>
      </c>
      <c r="CE80" s="40">
        <v>9999</v>
      </c>
      <c r="CF80" s="40">
        <v>0</v>
      </c>
      <c r="CG80" s="40">
        <v>0</v>
      </c>
      <c r="CH80" s="40">
        <v>0</v>
      </c>
      <c r="CI80" s="40">
        <v>0</v>
      </c>
      <c r="CJ80" s="40">
        <v>0</v>
      </c>
      <c r="CK80" s="40">
        <v>0</v>
      </c>
      <c r="CL80" s="40"/>
      <c r="CM80" s="40">
        <v>0</v>
      </c>
      <c r="CN80" s="40"/>
      <c r="CO80" s="40">
        <v>0</v>
      </c>
      <c r="CP80" s="40">
        <v>0</v>
      </c>
      <c r="CQ80" s="40">
        <v>0</v>
      </c>
      <c r="CR80" s="40">
        <v>0</v>
      </c>
      <c r="CS80" s="40">
        <v>0</v>
      </c>
      <c r="CT80" s="40">
        <v>0</v>
      </c>
      <c r="CU80" s="40">
        <v>0</v>
      </c>
      <c r="CV80" s="40">
        <v>9999</v>
      </c>
      <c r="CW80" s="73">
        <v>9999</v>
      </c>
      <c r="CX80" s="20"/>
      <c r="CY80" s="20"/>
      <c r="CZ80" s="20"/>
      <c r="DA80" s="20"/>
      <c r="DB80" s="20"/>
      <c r="DC80" s="20"/>
      <c r="DD80" s="20"/>
      <c r="DE80" s="20"/>
      <c r="DF80" s="20"/>
      <c r="DG80" s="20"/>
      <c r="DH80" s="20"/>
      <c r="DI80" s="20"/>
      <c r="DJ80" s="20"/>
      <c r="DK80" s="20"/>
      <c r="DL80" s="20"/>
      <c r="DM80" s="20"/>
      <c r="DN80" s="20"/>
      <c r="DO80" s="20"/>
      <c r="DP80" s="20"/>
      <c r="DQ80" s="20"/>
      <c r="DR80" s="20"/>
      <c r="DS80" s="20"/>
      <c r="DT80" s="20"/>
      <c r="DU80" s="20"/>
      <c r="DV80" s="20"/>
      <c r="DW80" s="20"/>
      <c r="DX80" s="20"/>
      <c r="DY80" s="20"/>
      <c r="DZ80" s="20"/>
      <c r="EA80" s="20"/>
    </row>
    <row r="81" spans="1:131">
      <c r="A81" s="20" t="s">
        <v>451</v>
      </c>
      <c r="B81" s="20"/>
      <c r="C81" s="40">
        <v>0</v>
      </c>
      <c r="D81" s="40">
        <v>0</v>
      </c>
      <c r="E81" s="40">
        <v>0</v>
      </c>
      <c r="F81" s="40">
        <v>0</v>
      </c>
      <c r="G81" s="40">
        <v>0</v>
      </c>
      <c r="H81" s="40">
        <v>0</v>
      </c>
      <c r="I81" s="40"/>
      <c r="J81" s="40"/>
      <c r="K81" s="40"/>
      <c r="L81" s="40">
        <v>0</v>
      </c>
      <c r="M81" s="40">
        <v>0</v>
      </c>
      <c r="N81" s="40">
        <v>0</v>
      </c>
      <c r="O81" s="40">
        <v>0</v>
      </c>
      <c r="P81" s="40">
        <v>0</v>
      </c>
      <c r="Q81" s="40">
        <v>0</v>
      </c>
      <c r="R81" s="40">
        <v>0</v>
      </c>
      <c r="S81" s="40">
        <v>0</v>
      </c>
      <c r="T81" s="40">
        <v>0</v>
      </c>
      <c r="U81" s="40">
        <v>0</v>
      </c>
      <c r="V81" s="40">
        <v>0</v>
      </c>
      <c r="W81" s="40">
        <v>0</v>
      </c>
      <c r="X81" s="40">
        <v>0</v>
      </c>
      <c r="Y81" s="40">
        <v>0</v>
      </c>
      <c r="Z81" s="40">
        <v>0</v>
      </c>
      <c r="AA81" s="40">
        <v>0</v>
      </c>
      <c r="AB81" s="40">
        <v>0</v>
      </c>
      <c r="AC81" s="40">
        <v>0</v>
      </c>
      <c r="AD81" s="40">
        <v>0</v>
      </c>
      <c r="AE81" s="40">
        <v>0</v>
      </c>
      <c r="AF81" s="40">
        <v>0</v>
      </c>
      <c r="AG81" s="40">
        <v>0</v>
      </c>
      <c r="AH81" s="40">
        <v>0</v>
      </c>
      <c r="AI81" s="40">
        <v>0</v>
      </c>
      <c r="AJ81" s="40">
        <v>0</v>
      </c>
      <c r="AK81" s="40">
        <v>0</v>
      </c>
      <c r="AL81" s="40">
        <v>0</v>
      </c>
      <c r="AM81" s="40">
        <v>0</v>
      </c>
      <c r="AN81" s="40">
        <v>0</v>
      </c>
      <c r="AO81" s="40">
        <v>0</v>
      </c>
      <c r="AP81" s="40">
        <v>0</v>
      </c>
      <c r="AQ81" s="40">
        <v>0</v>
      </c>
      <c r="AR81" s="40">
        <v>0</v>
      </c>
      <c r="AS81" s="73">
        <v>9999</v>
      </c>
      <c r="AT81" s="40">
        <v>0</v>
      </c>
      <c r="AU81" s="40">
        <v>0</v>
      </c>
      <c r="AV81" s="40">
        <v>0</v>
      </c>
      <c r="AW81" s="40">
        <v>0</v>
      </c>
      <c r="AX81" s="40">
        <v>0</v>
      </c>
      <c r="AY81" s="40">
        <v>0</v>
      </c>
      <c r="AZ81" s="73">
        <v>9999</v>
      </c>
      <c r="BA81" s="40">
        <v>0</v>
      </c>
      <c r="BB81" s="40">
        <v>0</v>
      </c>
      <c r="BC81" s="40">
        <v>0</v>
      </c>
      <c r="BD81" s="40">
        <v>0</v>
      </c>
      <c r="BE81" s="40">
        <v>0</v>
      </c>
      <c r="BF81" s="40">
        <v>0</v>
      </c>
      <c r="BG81" s="40">
        <v>9999</v>
      </c>
      <c r="BH81" s="73">
        <v>9999</v>
      </c>
      <c r="BI81" s="40">
        <v>9999</v>
      </c>
      <c r="BJ81" s="40">
        <v>9999</v>
      </c>
      <c r="BK81" s="40">
        <v>9999</v>
      </c>
      <c r="BL81" s="40">
        <v>9999</v>
      </c>
      <c r="BM81" s="40">
        <v>9999</v>
      </c>
      <c r="BN81" s="40">
        <v>0</v>
      </c>
      <c r="BO81" s="40">
        <v>0</v>
      </c>
      <c r="BP81" s="40">
        <v>0</v>
      </c>
      <c r="BQ81" s="40">
        <v>0</v>
      </c>
      <c r="BR81" s="40">
        <v>0</v>
      </c>
      <c r="BS81" s="40">
        <v>0</v>
      </c>
      <c r="BT81" s="40">
        <v>0</v>
      </c>
      <c r="BU81" s="40">
        <v>0</v>
      </c>
      <c r="BV81" s="40">
        <v>0</v>
      </c>
      <c r="BW81" s="40">
        <v>0</v>
      </c>
      <c r="BX81" s="40">
        <v>0</v>
      </c>
      <c r="BY81" s="40">
        <v>0</v>
      </c>
      <c r="BZ81" s="40">
        <v>0</v>
      </c>
      <c r="CA81" s="40">
        <v>0</v>
      </c>
      <c r="CB81" s="40">
        <v>0</v>
      </c>
      <c r="CC81" s="40">
        <v>0</v>
      </c>
      <c r="CD81" s="73">
        <v>9999</v>
      </c>
      <c r="CE81" s="40">
        <v>9999</v>
      </c>
      <c r="CF81" s="40">
        <v>0</v>
      </c>
      <c r="CG81" s="40">
        <v>0</v>
      </c>
      <c r="CH81" s="40">
        <v>0</v>
      </c>
      <c r="CI81" s="40">
        <v>0</v>
      </c>
      <c r="CJ81" s="40">
        <v>0</v>
      </c>
      <c r="CK81" s="40">
        <v>0</v>
      </c>
      <c r="CL81" s="40"/>
      <c r="CM81" s="40">
        <v>0</v>
      </c>
      <c r="CN81" s="40"/>
      <c r="CO81" s="40">
        <v>0</v>
      </c>
      <c r="CP81" s="40">
        <v>0</v>
      </c>
      <c r="CQ81" s="40">
        <v>0</v>
      </c>
      <c r="CR81" s="40">
        <v>0</v>
      </c>
      <c r="CS81" s="40">
        <v>0</v>
      </c>
      <c r="CT81" s="40">
        <v>0</v>
      </c>
      <c r="CU81" s="40">
        <v>0</v>
      </c>
      <c r="CV81" s="40">
        <v>9999</v>
      </c>
      <c r="CW81" s="73">
        <v>9999</v>
      </c>
      <c r="CX81" s="20"/>
      <c r="CY81" s="20"/>
      <c r="CZ81" s="20"/>
      <c r="DA81" s="20"/>
      <c r="DB81" s="20"/>
      <c r="DC81" s="20"/>
      <c r="DD81" s="20"/>
      <c r="DE81" s="20"/>
      <c r="DF81" s="20"/>
      <c r="DG81" s="20"/>
      <c r="DH81" s="20"/>
      <c r="DI81" s="20"/>
      <c r="DJ81" s="20"/>
      <c r="DK81" s="20"/>
      <c r="DL81" s="20"/>
      <c r="DM81" s="20"/>
      <c r="DN81" s="20"/>
      <c r="DO81" s="20"/>
      <c r="DP81" s="20"/>
      <c r="DQ81" s="20"/>
      <c r="DR81" s="20"/>
      <c r="DS81" s="20"/>
      <c r="DT81" s="20"/>
      <c r="DU81" s="20"/>
      <c r="DV81" s="20"/>
      <c r="DW81" s="20"/>
      <c r="DX81" s="20"/>
      <c r="DY81" s="20"/>
      <c r="DZ81" s="20"/>
      <c r="EA81" s="20"/>
    </row>
    <row r="82" spans="1:131">
      <c r="A82" s="20" t="s">
        <v>452</v>
      </c>
      <c r="B82" s="20"/>
      <c r="C82" s="40">
        <v>0</v>
      </c>
      <c r="D82" s="40">
        <v>0</v>
      </c>
      <c r="E82" s="40">
        <v>0</v>
      </c>
      <c r="F82" s="40">
        <v>0</v>
      </c>
      <c r="G82" s="40">
        <v>0</v>
      </c>
      <c r="H82" s="40">
        <v>0</v>
      </c>
      <c r="I82" s="40"/>
      <c r="J82" s="40"/>
      <c r="K82" s="40"/>
      <c r="L82" s="40">
        <v>0</v>
      </c>
      <c r="M82" s="40">
        <v>0</v>
      </c>
      <c r="N82" s="40">
        <v>0</v>
      </c>
      <c r="O82" s="40">
        <v>0</v>
      </c>
      <c r="P82" s="40">
        <v>0</v>
      </c>
      <c r="Q82" s="40">
        <v>0</v>
      </c>
      <c r="R82" s="40">
        <v>0</v>
      </c>
      <c r="S82" s="40">
        <v>0</v>
      </c>
      <c r="T82" s="40">
        <v>0</v>
      </c>
      <c r="U82" s="40">
        <v>0</v>
      </c>
      <c r="V82" s="40">
        <v>0</v>
      </c>
      <c r="W82" s="40">
        <v>0</v>
      </c>
      <c r="X82" s="40">
        <v>0</v>
      </c>
      <c r="Y82" s="40">
        <v>0</v>
      </c>
      <c r="Z82" s="40">
        <v>0</v>
      </c>
      <c r="AA82" s="40">
        <v>0</v>
      </c>
      <c r="AB82" s="40">
        <v>0</v>
      </c>
      <c r="AC82" s="40">
        <v>0</v>
      </c>
      <c r="AD82" s="40">
        <v>0</v>
      </c>
      <c r="AE82" s="40">
        <v>0</v>
      </c>
      <c r="AF82" s="40">
        <v>0</v>
      </c>
      <c r="AG82" s="40">
        <v>0</v>
      </c>
      <c r="AH82" s="40">
        <v>0</v>
      </c>
      <c r="AI82" s="40">
        <v>0</v>
      </c>
      <c r="AJ82" s="40">
        <v>0</v>
      </c>
      <c r="AK82" s="40">
        <v>0</v>
      </c>
      <c r="AL82" s="40">
        <v>0</v>
      </c>
      <c r="AM82" s="40">
        <v>0</v>
      </c>
      <c r="AN82" s="40">
        <v>0</v>
      </c>
      <c r="AO82" s="40">
        <v>0</v>
      </c>
      <c r="AP82" s="40">
        <v>0</v>
      </c>
      <c r="AQ82" s="40">
        <v>0</v>
      </c>
      <c r="AR82" s="40">
        <v>0</v>
      </c>
      <c r="AS82" s="73">
        <v>9999</v>
      </c>
      <c r="AT82" s="40">
        <v>0</v>
      </c>
      <c r="AU82" s="40">
        <v>0</v>
      </c>
      <c r="AV82" s="40">
        <v>0</v>
      </c>
      <c r="AW82" s="40">
        <v>0</v>
      </c>
      <c r="AX82" s="40">
        <v>0</v>
      </c>
      <c r="AY82" s="40">
        <v>0</v>
      </c>
      <c r="AZ82" s="73">
        <v>9999</v>
      </c>
      <c r="BA82" s="40">
        <v>0</v>
      </c>
      <c r="BB82" s="40">
        <v>0</v>
      </c>
      <c r="BC82" s="40">
        <v>0</v>
      </c>
      <c r="BD82" s="40">
        <v>0</v>
      </c>
      <c r="BE82" s="40">
        <v>0</v>
      </c>
      <c r="BF82" s="40">
        <v>0</v>
      </c>
      <c r="BG82" s="40">
        <v>9999</v>
      </c>
      <c r="BH82" s="73">
        <v>9999</v>
      </c>
      <c r="BI82" s="40">
        <v>9999</v>
      </c>
      <c r="BJ82" s="40">
        <v>9999</v>
      </c>
      <c r="BK82" s="40">
        <v>9999</v>
      </c>
      <c r="BL82" s="40">
        <v>9999</v>
      </c>
      <c r="BM82" s="40">
        <v>9999</v>
      </c>
      <c r="BN82" s="40">
        <v>0</v>
      </c>
      <c r="BO82" s="40">
        <v>0</v>
      </c>
      <c r="BP82" s="40">
        <v>0</v>
      </c>
      <c r="BQ82" s="40">
        <v>0</v>
      </c>
      <c r="BR82" s="40">
        <v>0</v>
      </c>
      <c r="BS82" s="40">
        <v>0</v>
      </c>
      <c r="BT82" s="40">
        <v>0</v>
      </c>
      <c r="BU82" s="40">
        <v>0</v>
      </c>
      <c r="BV82" s="40">
        <v>0</v>
      </c>
      <c r="BW82" s="40">
        <v>0</v>
      </c>
      <c r="BX82" s="40">
        <v>0</v>
      </c>
      <c r="BY82" s="40">
        <v>0</v>
      </c>
      <c r="BZ82" s="40">
        <v>0</v>
      </c>
      <c r="CA82" s="40">
        <v>0</v>
      </c>
      <c r="CB82" s="40">
        <v>0</v>
      </c>
      <c r="CC82" s="40">
        <v>0</v>
      </c>
      <c r="CD82" s="73">
        <v>9999</v>
      </c>
      <c r="CE82" s="40">
        <v>9999</v>
      </c>
      <c r="CF82" s="40">
        <v>0</v>
      </c>
      <c r="CG82" s="40">
        <v>0</v>
      </c>
      <c r="CH82" s="40">
        <v>0</v>
      </c>
      <c r="CI82" s="40">
        <v>0</v>
      </c>
      <c r="CJ82" s="40">
        <v>0</v>
      </c>
      <c r="CK82" s="40">
        <v>0</v>
      </c>
      <c r="CL82" s="40"/>
      <c r="CM82" s="40">
        <v>0</v>
      </c>
      <c r="CN82" s="40"/>
      <c r="CO82" s="40">
        <v>0</v>
      </c>
      <c r="CP82" s="40">
        <v>0</v>
      </c>
      <c r="CQ82" s="40">
        <v>0</v>
      </c>
      <c r="CR82" s="40">
        <v>0</v>
      </c>
      <c r="CS82" s="40">
        <v>0</v>
      </c>
      <c r="CT82" s="40">
        <v>0</v>
      </c>
      <c r="CU82" s="40">
        <v>0</v>
      </c>
      <c r="CV82" s="40">
        <v>9999</v>
      </c>
      <c r="CW82" s="73">
        <v>9999</v>
      </c>
      <c r="CX82" s="20"/>
      <c r="CY82" s="20"/>
      <c r="CZ82" s="20"/>
      <c r="DA82" s="20"/>
      <c r="DB82" s="20"/>
      <c r="DC82" s="20"/>
      <c r="DD82" s="20"/>
      <c r="DE82" s="20"/>
      <c r="DF82" s="20"/>
      <c r="DG82" s="20"/>
      <c r="DH82" s="20"/>
      <c r="DI82" s="20"/>
      <c r="DJ82" s="20"/>
      <c r="DK82" s="20"/>
      <c r="DL82" s="20"/>
      <c r="DM82" s="20"/>
      <c r="DN82" s="20"/>
      <c r="DO82" s="20"/>
      <c r="DP82" s="20"/>
      <c r="DQ82" s="20"/>
      <c r="DR82" s="20"/>
      <c r="DS82" s="20"/>
      <c r="DT82" s="20"/>
      <c r="DU82" s="20"/>
      <c r="DV82" s="20"/>
      <c r="DW82" s="20"/>
      <c r="DX82" s="20"/>
      <c r="DY82" s="20"/>
      <c r="DZ82" s="20"/>
      <c r="EA82" s="20"/>
    </row>
    <row r="83" spans="1:131">
      <c r="A83" s="20" t="s">
        <v>453</v>
      </c>
      <c r="B83" s="20"/>
      <c r="C83" s="40">
        <v>0</v>
      </c>
      <c r="D83" s="40">
        <v>0</v>
      </c>
      <c r="E83" s="40">
        <v>0</v>
      </c>
      <c r="F83" s="40">
        <v>0</v>
      </c>
      <c r="G83" s="40">
        <v>0</v>
      </c>
      <c r="H83" s="40">
        <v>0</v>
      </c>
      <c r="I83" s="40"/>
      <c r="J83" s="40"/>
      <c r="K83" s="40"/>
      <c r="L83" s="40">
        <v>0</v>
      </c>
      <c r="M83" s="40">
        <v>0</v>
      </c>
      <c r="N83" s="40">
        <v>0</v>
      </c>
      <c r="O83" s="40">
        <v>0</v>
      </c>
      <c r="P83" s="40">
        <v>0</v>
      </c>
      <c r="Q83" s="40">
        <v>0</v>
      </c>
      <c r="R83" s="40">
        <v>0</v>
      </c>
      <c r="S83" s="40">
        <v>0</v>
      </c>
      <c r="T83" s="40">
        <v>0</v>
      </c>
      <c r="U83" s="40">
        <v>0</v>
      </c>
      <c r="V83" s="40">
        <v>0</v>
      </c>
      <c r="W83" s="40">
        <v>0</v>
      </c>
      <c r="X83" s="40">
        <v>0</v>
      </c>
      <c r="Y83" s="40">
        <v>0</v>
      </c>
      <c r="Z83" s="40">
        <v>0</v>
      </c>
      <c r="AA83" s="40">
        <v>0</v>
      </c>
      <c r="AB83" s="40">
        <v>0</v>
      </c>
      <c r="AC83" s="40">
        <v>0</v>
      </c>
      <c r="AD83" s="40">
        <v>0</v>
      </c>
      <c r="AE83" s="40">
        <v>0</v>
      </c>
      <c r="AF83" s="40">
        <v>0</v>
      </c>
      <c r="AG83" s="40">
        <v>0</v>
      </c>
      <c r="AH83" s="40">
        <v>0</v>
      </c>
      <c r="AI83" s="40">
        <v>0</v>
      </c>
      <c r="AJ83" s="40">
        <v>0</v>
      </c>
      <c r="AK83" s="40">
        <v>0</v>
      </c>
      <c r="AL83" s="40">
        <v>0</v>
      </c>
      <c r="AM83" s="40">
        <v>0</v>
      </c>
      <c r="AN83" s="40">
        <v>0</v>
      </c>
      <c r="AO83" s="40">
        <v>0</v>
      </c>
      <c r="AP83" s="40">
        <v>0</v>
      </c>
      <c r="AQ83" s="40">
        <v>0</v>
      </c>
      <c r="AR83" s="40">
        <v>0</v>
      </c>
      <c r="AS83" s="73">
        <v>9999</v>
      </c>
      <c r="AT83" s="40">
        <v>0</v>
      </c>
      <c r="AU83" s="40">
        <v>0</v>
      </c>
      <c r="AV83" s="40">
        <v>0</v>
      </c>
      <c r="AW83" s="40">
        <v>0</v>
      </c>
      <c r="AX83" s="40">
        <v>0</v>
      </c>
      <c r="AY83" s="40">
        <v>0</v>
      </c>
      <c r="AZ83" s="73">
        <v>9999</v>
      </c>
      <c r="BA83" s="40">
        <v>0</v>
      </c>
      <c r="BB83" s="40">
        <v>0</v>
      </c>
      <c r="BC83" s="40">
        <v>0</v>
      </c>
      <c r="BD83" s="40">
        <v>0</v>
      </c>
      <c r="BE83" s="40">
        <v>0</v>
      </c>
      <c r="BF83" s="40">
        <v>0</v>
      </c>
      <c r="BG83" s="40">
        <v>9999</v>
      </c>
      <c r="BH83" s="73">
        <v>9999</v>
      </c>
      <c r="BI83" s="40">
        <v>9999</v>
      </c>
      <c r="BJ83" s="40">
        <v>9999</v>
      </c>
      <c r="BK83" s="40">
        <v>9999</v>
      </c>
      <c r="BL83" s="40">
        <v>9999</v>
      </c>
      <c r="BM83" s="40">
        <v>9999</v>
      </c>
      <c r="BN83" s="40">
        <v>0</v>
      </c>
      <c r="BO83" s="40">
        <v>0</v>
      </c>
      <c r="BP83" s="40">
        <v>0</v>
      </c>
      <c r="BQ83" s="40">
        <v>0</v>
      </c>
      <c r="BR83" s="40">
        <v>0</v>
      </c>
      <c r="BS83" s="40">
        <v>0</v>
      </c>
      <c r="BT83" s="40">
        <v>0</v>
      </c>
      <c r="BU83" s="40">
        <v>0</v>
      </c>
      <c r="BV83" s="40">
        <v>0</v>
      </c>
      <c r="BW83" s="40">
        <v>0</v>
      </c>
      <c r="BX83" s="40">
        <v>0</v>
      </c>
      <c r="BY83" s="40">
        <v>0</v>
      </c>
      <c r="BZ83" s="40">
        <v>0</v>
      </c>
      <c r="CA83" s="40">
        <v>0</v>
      </c>
      <c r="CB83" s="40">
        <v>0</v>
      </c>
      <c r="CC83" s="40">
        <v>0</v>
      </c>
      <c r="CD83" s="73">
        <v>9999</v>
      </c>
      <c r="CE83" s="40">
        <v>9999</v>
      </c>
      <c r="CF83" s="40">
        <v>0</v>
      </c>
      <c r="CG83" s="40">
        <v>0</v>
      </c>
      <c r="CH83" s="40">
        <v>0</v>
      </c>
      <c r="CI83" s="40">
        <v>0</v>
      </c>
      <c r="CJ83" s="40">
        <v>0</v>
      </c>
      <c r="CK83" s="40">
        <v>0</v>
      </c>
      <c r="CL83" s="40"/>
      <c r="CM83" s="40">
        <v>0</v>
      </c>
      <c r="CN83" s="40"/>
      <c r="CO83" s="40">
        <v>0</v>
      </c>
      <c r="CP83" s="40">
        <v>0</v>
      </c>
      <c r="CQ83" s="40">
        <v>0</v>
      </c>
      <c r="CR83" s="40">
        <v>0</v>
      </c>
      <c r="CS83" s="40">
        <v>0</v>
      </c>
      <c r="CT83" s="40">
        <v>0</v>
      </c>
      <c r="CU83" s="40">
        <v>0</v>
      </c>
      <c r="CV83" s="40">
        <v>9999</v>
      </c>
      <c r="CW83" s="73">
        <v>9999</v>
      </c>
      <c r="CX83" s="20"/>
      <c r="CY83" s="20"/>
      <c r="CZ83" s="20"/>
      <c r="DA83" s="20"/>
      <c r="DB83" s="20"/>
      <c r="DC83" s="20"/>
      <c r="DD83" s="20"/>
      <c r="DE83" s="20"/>
      <c r="DF83" s="20"/>
      <c r="DG83" s="20"/>
      <c r="DH83" s="20"/>
      <c r="DI83" s="20"/>
      <c r="DJ83" s="20"/>
      <c r="DK83" s="20"/>
      <c r="DL83" s="20"/>
      <c r="DM83" s="20"/>
      <c r="DN83" s="20"/>
      <c r="DO83" s="20"/>
      <c r="DP83" s="20"/>
      <c r="DQ83" s="20"/>
      <c r="DR83" s="20"/>
      <c r="DS83" s="20"/>
      <c r="DT83" s="20"/>
      <c r="DU83" s="20"/>
      <c r="DV83" s="20"/>
      <c r="DW83" s="20"/>
      <c r="DX83" s="20"/>
      <c r="DY83" s="20"/>
      <c r="DZ83" s="20"/>
      <c r="EA83" s="20"/>
    </row>
    <row r="84" spans="1:131">
      <c r="A84" s="20" t="s">
        <v>454</v>
      </c>
      <c r="B84" s="20"/>
      <c r="C84" s="40">
        <v>0</v>
      </c>
      <c r="D84" s="40">
        <v>0</v>
      </c>
      <c r="E84" s="40">
        <v>0</v>
      </c>
      <c r="F84" s="40">
        <v>0</v>
      </c>
      <c r="G84" s="40">
        <v>0</v>
      </c>
      <c r="H84" s="40">
        <v>0</v>
      </c>
      <c r="I84" s="40"/>
      <c r="J84" s="40"/>
      <c r="K84" s="40"/>
      <c r="L84" s="40">
        <v>0</v>
      </c>
      <c r="M84" s="40">
        <v>0</v>
      </c>
      <c r="N84" s="40">
        <v>0</v>
      </c>
      <c r="O84" s="40">
        <v>0</v>
      </c>
      <c r="P84" s="40">
        <v>0</v>
      </c>
      <c r="Q84" s="40">
        <v>0</v>
      </c>
      <c r="R84" s="40">
        <v>0</v>
      </c>
      <c r="S84" s="40">
        <v>0</v>
      </c>
      <c r="T84" s="40">
        <v>0</v>
      </c>
      <c r="U84" s="40">
        <v>0</v>
      </c>
      <c r="V84" s="40">
        <v>0</v>
      </c>
      <c r="W84" s="40">
        <v>0</v>
      </c>
      <c r="X84" s="40">
        <v>0</v>
      </c>
      <c r="Y84" s="40">
        <v>0</v>
      </c>
      <c r="Z84" s="40">
        <v>0</v>
      </c>
      <c r="AA84" s="40">
        <v>0</v>
      </c>
      <c r="AB84" s="40">
        <v>0</v>
      </c>
      <c r="AC84" s="40">
        <v>0</v>
      </c>
      <c r="AD84" s="40">
        <v>0</v>
      </c>
      <c r="AE84" s="40">
        <v>0</v>
      </c>
      <c r="AF84" s="40">
        <v>0</v>
      </c>
      <c r="AG84" s="40">
        <v>0</v>
      </c>
      <c r="AH84" s="40">
        <v>0</v>
      </c>
      <c r="AI84" s="40">
        <v>0</v>
      </c>
      <c r="AJ84" s="40">
        <v>0</v>
      </c>
      <c r="AK84" s="40">
        <v>0</v>
      </c>
      <c r="AL84" s="40">
        <v>0</v>
      </c>
      <c r="AM84" s="40">
        <v>0</v>
      </c>
      <c r="AN84" s="40">
        <v>0</v>
      </c>
      <c r="AO84" s="40">
        <v>0</v>
      </c>
      <c r="AP84" s="40">
        <v>0</v>
      </c>
      <c r="AQ84" s="40">
        <v>0</v>
      </c>
      <c r="AR84" s="40">
        <v>0</v>
      </c>
      <c r="AS84" s="73">
        <v>9999</v>
      </c>
      <c r="AT84" s="40">
        <v>0</v>
      </c>
      <c r="AU84" s="40">
        <v>0</v>
      </c>
      <c r="AV84" s="40">
        <v>0</v>
      </c>
      <c r="AW84" s="40">
        <v>0</v>
      </c>
      <c r="AX84" s="40">
        <v>0</v>
      </c>
      <c r="AY84" s="40">
        <v>0</v>
      </c>
      <c r="AZ84" s="73">
        <v>9999</v>
      </c>
      <c r="BA84" s="40">
        <v>0</v>
      </c>
      <c r="BB84" s="40">
        <v>0</v>
      </c>
      <c r="BC84" s="40">
        <v>0</v>
      </c>
      <c r="BD84" s="40">
        <v>0</v>
      </c>
      <c r="BE84" s="40">
        <v>0</v>
      </c>
      <c r="BF84" s="40">
        <v>0</v>
      </c>
      <c r="BG84" s="40">
        <v>9999</v>
      </c>
      <c r="BH84" s="73">
        <v>9999</v>
      </c>
      <c r="BI84" s="40">
        <v>9999</v>
      </c>
      <c r="BJ84" s="40">
        <v>9999</v>
      </c>
      <c r="BK84" s="40">
        <v>9999</v>
      </c>
      <c r="BL84" s="40">
        <v>9999</v>
      </c>
      <c r="BM84" s="40">
        <v>9999</v>
      </c>
      <c r="BN84" s="40">
        <v>0</v>
      </c>
      <c r="BO84" s="40">
        <v>0</v>
      </c>
      <c r="BP84" s="40">
        <v>0</v>
      </c>
      <c r="BQ84" s="40">
        <v>0</v>
      </c>
      <c r="BR84" s="40">
        <v>0</v>
      </c>
      <c r="BS84" s="40">
        <v>0</v>
      </c>
      <c r="BT84" s="40">
        <v>0</v>
      </c>
      <c r="BU84" s="40">
        <v>0</v>
      </c>
      <c r="BV84" s="40">
        <v>0</v>
      </c>
      <c r="BW84" s="40">
        <v>0</v>
      </c>
      <c r="BX84" s="40">
        <v>0</v>
      </c>
      <c r="BY84" s="40">
        <v>0</v>
      </c>
      <c r="BZ84" s="40">
        <v>0</v>
      </c>
      <c r="CA84" s="40">
        <v>0</v>
      </c>
      <c r="CB84" s="40">
        <v>0</v>
      </c>
      <c r="CC84" s="40">
        <v>0</v>
      </c>
      <c r="CD84" s="73">
        <v>9999</v>
      </c>
      <c r="CE84" s="40">
        <v>9999</v>
      </c>
      <c r="CF84" s="40">
        <v>0</v>
      </c>
      <c r="CG84" s="40">
        <v>0</v>
      </c>
      <c r="CH84" s="40">
        <v>0</v>
      </c>
      <c r="CI84" s="40">
        <v>0</v>
      </c>
      <c r="CJ84" s="40">
        <v>0</v>
      </c>
      <c r="CK84" s="40">
        <v>0</v>
      </c>
      <c r="CL84" s="40"/>
      <c r="CM84" s="40">
        <v>0</v>
      </c>
      <c r="CN84" s="40"/>
      <c r="CO84" s="40">
        <v>0</v>
      </c>
      <c r="CP84" s="40">
        <v>0</v>
      </c>
      <c r="CQ84" s="40">
        <v>0</v>
      </c>
      <c r="CR84" s="40">
        <v>0</v>
      </c>
      <c r="CS84" s="40">
        <v>0</v>
      </c>
      <c r="CT84" s="40">
        <v>0</v>
      </c>
      <c r="CU84" s="40">
        <v>0</v>
      </c>
      <c r="CV84" s="40">
        <v>9999</v>
      </c>
      <c r="CW84" s="73">
        <v>9999</v>
      </c>
      <c r="CX84" s="20"/>
      <c r="CY84" s="20"/>
      <c r="CZ84" s="20"/>
      <c r="DA84" s="20"/>
      <c r="DB84" s="20"/>
      <c r="DC84" s="20"/>
      <c r="DD84" s="20"/>
      <c r="DE84" s="20"/>
      <c r="DF84" s="20"/>
      <c r="DG84" s="20"/>
      <c r="DH84" s="20"/>
      <c r="DI84" s="20"/>
      <c r="DJ84" s="20"/>
      <c r="DK84" s="20"/>
      <c r="DL84" s="20"/>
      <c r="DM84" s="20"/>
      <c r="DN84" s="20"/>
      <c r="DO84" s="20"/>
      <c r="DP84" s="20"/>
      <c r="DQ84" s="20"/>
      <c r="DR84" s="20"/>
      <c r="DS84" s="20"/>
      <c r="DT84" s="20"/>
      <c r="DU84" s="20"/>
      <c r="DV84" s="20"/>
      <c r="DW84" s="20"/>
      <c r="DX84" s="20"/>
      <c r="DY84" s="20"/>
      <c r="DZ84" s="20"/>
      <c r="EA84" s="20"/>
    </row>
    <row r="85" spans="1:131">
      <c r="A85" s="20" t="s">
        <v>455</v>
      </c>
      <c r="B85" s="20"/>
      <c r="C85" s="40">
        <v>0</v>
      </c>
      <c r="D85" s="40">
        <v>0</v>
      </c>
      <c r="E85" s="40">
        <v>0</v>
      </c>
      <c r="F85" s="40">
        <v>0</v>
      </c>
      <c r="G85" s="40">
        <v>0</v>
      </c>
      <c r="H85" s="40">
        <v>0</v>
      </c>
      <c r="I85" s="40"/>
      <c r="J85" s="40"/>
      <c r="K85" s="40"/>
      <c r="L85" s="40">
        <v>0</v>
      </c>
      <c r="M85" s="40">
        <v>0</v>
      </c>
      <c r="N85" s="40">
        <v>0</v>
      </c>
      <c r="O85" s="40">
        <v>0</v>
      </c>
      <c r="P85" s="40">
        <v>0</v>
      </c>
      <c r="Q85" s="40">
        <v>0</v>
      </c>
      <c r="R85" s="40">
        <v>0</v>
      </c>
      <c r="S85" s="40">
        <v>0</v>
      </c>
      <c r="T85" s="40">
        <v>0</v>
      </c>
      <c r="U85" s="40">
        <v>0</v>
      </c>
      <c r="V85" s="40">
        <v>0</v>
      </c>
      <c r="W85" s="40">
        <v>0</v>
      </c>
      <c r="X85" s="40">
        <v>0</v>
      </c>
      <c r="Y85" s="40">
        <v>0</v>
      </c>
      <c r="Z85" s="40">
        <v>0</v>
      </c>
      <c r="AA85" s="40">
        <v>0</v>
      </c>
      <c r="AB85" s="40">
        <v>0</v>
      </c>
      <c r="AC85" s="40">
        <v>0</v>
      </c>
      <c r="AD85" s="40">
        <v>0</v>
      </c>
      <c r="AE85" s="40">
        <v>0</v>
      </c>
      <c r="AF85" s="40">
        <v>0</v>
      </c>
      <c r="AG85" s="40">
        <v>0</v>
      </c>
      <c r="AH85" s="40">
        <v>0</v>
      </c>
      <c r="AI85" s="40">
        <v>0</v>
      </c>
      <c r="AJ85" s="40">
        <v>0</v>
      </c>
      <c r="AK85" s="40">
        <v>0</v>
      </c>
      <c r="AL85" s="40">
        <v>0</v>
      </c>
      <c r="AM85" s="40">
        <v>0</v>
      </c>
      <c r="AN85" s="40">
        <v>0</v>
      </c>
      <c r="AO85" s="40">
        <v>0</v>
      </c>
      <c r="AP85" s="40">
        <v>0</v>
      </c>
      <c r="AQ85" s="40">
        <v>0</v>
      </c>
      <c r="AR85" s="40">
        <v>0</v>
      </c>
      <c r="AS85" s="73">
        <v>9999</v>
      </c>
      <c r="AT85" s="40">
        <v>0</v>
      </c>
      <c r="AU85" s="40">
        <v>0</v>
      </c>
      <c r="AV85" s="40">
        <v>0</v>
      </c>
      <c r="AW85" s="40">
        <v>0</v>
      </c>
      <c r="AX85" s="40">
        <v>0</v>
      </c>
      <c r="AY85" s="40">
        <v>0</v>
      </c>
      <c r="AZ85" s="73">
        <v>9999</v>
      </c>
      <c r="BA85" s="40">
        <v>0</v>
      </c>
      <c r="BB85" s="40">
        <v>0</v>
      </c>
      <c r="BC85" s="40">
        <v>0</v>
      </c>
      <c r="BD85" s="40">
        <v>0</v>
      </c>
      <c r="BE85" s="40">
        <v>0</v>
      </c>
      <c r="BF85" s="40">
        <v>0</v>
      </c>
      <c r="BG85" s="40">
        <v>9999</v>
      </c>
      <c r="BH85" s="73">
        <v>9999</v>
      </c>
      <c r="BI85" s="40">
        <v>9999</v>
      </c>
      <c r="BJ85" s="40">
        <v>9999</v>
      </c>
      <c r="BK85" s="40">
        <v>9999</v>
      </c>
      <c r="BL85" s="40">
        <v>9999</v>
      </c>
      <c r="BM85" s="40">
        <v>9999</v>
      </c>
      <c r="BN85" s="40">
        <v>0</v>
      </c>
      <c r="BO85" s="40">
        <v>0</v>
      </c>
      <c r="BP85" s="40">
        <v>0</v>
      </c>
      <c r="BQ85" s="40">
        <v>0</v>
      </c>
      <c r="BR85" s="40">
        <v>0</v>
      </c>
      <c r="BS85" s="40">
        <v>0</v>
      </c>
      <c r="BT85" s="40">
        <v>0</v>
      </c>
      <c r="BU85" s="40">
        <v>0</v>
      </c>
      <c r="BV85" s="40">
        <v>0</v>
      </c>
      <c r="BW85" s="40">
        <v>0</v>
      </c>
      <c r="BX85" s="40">
        <v>0</v>
      </c>
      <c r="BY85" s="40">
        <v>0</v>
      </c>
      <c r="BZ85" s="40">
        <v>0</v>
      </c>
      <c r="CA85" s="40">
        <v>0</v>
      </c>
      <c r="CB85" s="40">
        <v>0</v>
      </c>
      <c r="CC85" s="40">
        <v>0</v>
      </c>
      <c r="CD85" s="73">
        <v>9999</v>
      </c>
      <c r="CE85" s="40">
        <v>9999</v>
      </c>
      <c r="CF85" s="40">
        <v>0</v>
      </c>
      <c r="CG85" s="40">
        <v>0</v>
      </c>
      <c r="CH85" s="40">
        <v>0</v>
      </c>
      <c r="CI85" s="40">
        <v>0</v>
      </c>
      <c r="CJ85" s="40">
        <v>0</v>
      </c>
      <c r="CK85" s="40">
        <v>0</v>
      </c>
      <c r="CL85" s="40"/>
      <c r="CM85" s="40">
        <v>0</v>
      </c>
      <c r="CN85" s="40"/>
      <c r="CO85" s="40">
        <v>0</v>
      </c>
      <c r="CP85" s="40">
        <v>0</v>
      </c>
      <c r="CQ85" s="40">
        <v>0</v>
      </c>
      <c r="CR85" s="40">
        <v>0</v>
      </c>
      <c r="CS85" s="40">
        <v>0</v>
      </c>
      <c r="CT85" s="40">
        <v>0</v>
      </c>
      <c r="CU85" s="40">
        <v>0</v>
      </c>
      <c r="CV85" s="40">
        <v>9999</v>
      </c>
      <c r="CW85" s="73">
        <v>9999</v>
      </c>
      <c r="CX85" s="20"/>
      <c r="CY85" s="20"/>
      <c r="CZ85" s="20"/>
      <c r="DA85" s="20"/>
      <c r="DB85" s="20"/>
      <c r="DC85" s="20"/>
      <c r="DD85" s="20"/>
      <c r="DE85" s="20"/>
      <c r="DF85" s="20"/>
      <c r="DG85" s="20"/>
      <c r="DH85" s="20"/>
      <c r="DI85" s="20"/>
      <c r="DJ85" s="20"/>
      <c r="DK85" s="20"/>
      <c r="DL85" s="20"/>
      <c r="DM85" s="20"/>
      <c r="DN85" s="20"/>
      <c r="DO85" s="20"/>
      <c r="DP85" s="20"/>
      <c r="DQ85" s="20"/>
      <c r="DR85" s="20"/>
      <c r="DS85" s="20"/>
      <c r="DT85" s="20"/>
      <c r="DU85" s="20"/>
      <c r="DV85" s="20"/>
      <c r="DW85" s="20"/>
      <c r="DX85" s="20"/>
      <c r="DY85" s="20"/>
      <c r="DZ85" s="20"/>
      <c r="EA85" s="20"/>
    </row>
    <row r="86" spans="1:131">
      <c r="A86" s="20" t="s">
        <v>457</v>
      </c>
      <c r="B86" s="20"/>
      <c r="C86" s="40">
        <v>0</v>
      </c>
      <c r="D86" s="40">
        <v>0</v>
      </c>
      <c r="E86" s="40">
        <v>0</v>
      </c>
      <c r="F86" s="40">
        <v>0</v>
      </c>
      <c r="G86" s="40">
        <v>0</v>
      </c>
      <c r="H86" s="40">
        <v>0</v>
      </c>
      <c r="I86" s="40"/>
      <c r="J86" s="40"/>
      <c r="K86" s="40"/>
      <c r="L86" s="40">
        <v>0</v>
      </c>
      <c r="M86" s="40">
        <v>0</v>
      </c>
      <c r="N86" s="40">
        <v>0</v>
      </c>
      <c r="O86" s="40">
        <v>0</v>
      </c>
      <c r="P86" s="40">
        <v>0</v>
      </c>
      <c r="Q86" s="40">
        <v>0</v>
      </c>
      <c r="R86" s="40">
        <v>0</v>
      </c>
      <c r="S86" s="40">
        <v>0</v>
      </c>
      <c r="T86" s="40">
        <v>0</v>
      </c>
      <c r="U86" s="40">
        <v>0</v>
      </c>
      <c r="V86" s="40">
        <v>0</v>
      </c>
      <c r="W86" s="40">
        <v>0</v>
      </c>
      <c r="X86" s="40">
        <v>0</v>
      </c>
      <c r="Y86" s="40">
        <v>0</v>
      </c>
      <c r="Z86" s="40">
        <v>0</v>
      </c>
      <c r="AA86" s="40">
        <v>0</v>
      </c>
      <c r="AB86" s="40">
        <v>0</v>
      </c>
      <c r="AC86" s="40">
        <v>0</v>
      </c>
      <c r="AD86" s="40">
        <v>0</v>
      </c>
      <c r="AE86" s="40">
        <v>0</v>
      </c>
      <c r="AF86" s="40">
        <v>0</v>
      </c>
      <c r="AG86" s="40">
        <v>0</v>
      </c>
      <c r="AH86" s="40">
        <v>0</v>
      </c>
      <c r="AI86" s="40">
        <v>0</v>
      </c>
      <c r="AJ86" s="40">
        <v>0</v>
      </c>
      <c r="AK86" s="40">
        <v>0</v>
      </c>
      <c r="AL86" s="40">
        <v>0</v>
      </c>
      <c r="AM86" s="40">
        <v>0</v>
      </c>
      <c r="AN86" s="40">
        <v>0</v>
      </c>
      <c r="AO86" s="40">
        <v>0</v>
      </c>
      <c r="AP86" s="40">
        <v>0</v>
      </c>
      <c r="AQ86" s="40">
        <v>0</v>
      </c>
      <c r="AR86" s="40">
        <v>0</v>
      </c>
      <c r="AS86" s="73">
        <v>9999</v>
      </c>
      <c r="AT86" s="40">
        <v>0</v>
      </c>
      <c r="AU86" s="40">
        <v>0</v>
      </c>
      <c r="AV86" s="40">
        <v>0</v>
      </c>
      <c r="AW86" s="40">
        <v>0</v>
      </c>
      <c r="AX86" s="40">
        <v>0</v>
      </c>
      <c r="AY86" s="40">
        <v>0</v>
      </c>
      <c r="AZ86" s="73">
        <v>9999</v>
      </c>
      <c r="BA86" s="40">
        <v>0</v>
      </c>
      <c r="BB86" s="40">
        <v>0</v>
      </c>
      <c r="BC86" s="40">
        <v>0</v>
      </c>
      <c r="BD86" s="40">
        <v>0</v>
      </c>
      <c r="BE86" s="40">
        <v>0</v>
      </c>
      <c r="BF86" s="40">
        <v>0</v>
      </c>
      <c r="BG86" s="40">
        <v>9999</v>
      </c>
      <c r="BH86" s="73">
        <v>9999</v>
      </c>
      <c r="BI86" s="40">
        <v>9999</v>
      </c>
      <c r="BJ86" s="40">
        <v>9999</v>
      </c>
      <c r="BK86" s="40">
        <v>9999</v>
      </c>
      <c r="BL86" s="40">
        <v>9999</v>
      </c>
      <c r="BM86" s="40">
        <v>9999</v>
      </c>
      <c r="BN86" s="40">
        <v>0</v>
      </c>
      <c r="BO86" s="40">
        <v>0</v>
      </c>
      <c r="BP86" s="40">
        <v>0</v>
      </c>
      <c r="BQ86" s="40">
        <v>0</v>
      </c>
      <c r="BR86" s="40">
        <v>0</v>
      </c>
      <c r="BS86" s="40">
        <v>0</v>
      </c>
      <c r="BT86" s="40">
        <v>0</v>
      </c>
      <c r="BU86" s="40">
        <v>0</v>
      </c>
      <c r="BV86" s="40">
        <v>0</v>
      </c>
      <c r="BW86" s="40">
        <v>0</v>
      </c>
      <c r="BX86" s="40">
        <v>0</v>
      </c>
      <c r="BY86" s="40">
        <v>0</v>
      </c>
      <c r="BZ86" s="40">
        <v>0</v>
      </c>
      <c r="CA86" s="40">
        <v>0</v>
      </c>
      <c r="CB86" s="40">
        <v>0</v>
      </c>
      <c r="CC86" s="40">
        <v>0</v>
      </c>
      <c r="CD86" s="73">
        <v>9999</v>
      </c>
      <c r="CE86" s="40">
        <v>9999</v>
      </c>
      <c r="CF86" s="40">
        <v>0</v>
      </c>
      <c r="CG86" s="40">
        <v>0</v>
      </c>
      <c r="CH86" s="40">
        <v>0</v>
      </c>
      <c r="CI86" s="40">
        <v>0</v>
      </c>
      <c r="CJ86" s="40">
        <v>0</v>
      </c>
      <c r="CK86" s="40">
        <v>0</v>
      </c>
      <c r="CL86" s="40"/>
      <c r="CM86" s="40">
        <v>0</v>
      </c>
      <c r="CN86" s="40"/>
      <c r="CO86" s="40">
        <v>0</v>
      </c>
      <c r="CP86" s="40">
        <v>0</v>
      </c>
      <c r="CQ86" s="40">
        <v>0</v>
      </c>
      <c r="CR86" s="40">
        <v>0</v>
      </c>
      <c r="CS86" s="40">
        <v>0</v>
      </c>
      <c r="CT86" s="40">
        <v>0</v>
      </c>
      <c r="CU86" s="40">
        <v>0</v>
      </c>
      <c r="CV86" s="40">
        <v>9999</v>
      </c>
      <c r="CW86" s="73">
        <v>9999</v>
      </c>
      <c r="CX86" s="20"/>
      <c r="CY86" s="20"/>
      <c r="CZ86" s="20"/>
      <c r="DA86" s="20"/>
      <c r="DB86" s="20"/>
      <c r="DC86" s="20"/>
      <c r="DD86" s="20"/>
      <c r="DE86" s="20"/>
      <c r="DF86" s="20"/>
      <c r="DG86" s="20"/>
      <c r="DH86" s="20"/>
      <c r="DI86" s="20"/>
      <c r="DJ86" s="20"/>
      <c r="DK86" s="20"/>
      <c r="DL86" s="20"/>
      <c r="DM86" s="20"/>
      <c r="DN86" s="20"/>
      <c r="DO86" s="20"/>
      <c r="DP86" s="20"/>
      <c r="DQ86" s="20"/>
      <c r="DR86" s="20"/>
      <c r="DS86" s="20"/>
      <c r="DT86" s="20"/>
      <c r="DU86" s="20"/>
      <c r="DV86" s="20"/>
      <c r="DW86" s="20"/>
      <c r="DX86" s="20"/>
      <c r="DY86" s="20"/>
      <c r="DZ86" s="20"/>
      <c r="EA86" s="20"/>
    </row>
    <row r="87" spans="1:131">
      <c r="A87" s="20" t="s">
        <v>459</v>
      </c>
      <c r="B87" s="20"/>
      <c r="C87" s="40">
        <v>0</v>
      </c>
      <c r="D87" s="40">
        <v>0</v>
      </c>
      <c r="E87" s="40">
        <v>0</v>
      </c>
      <c r="F87" s="40">
        <v>0</v>
      </c>
      <c r="G87" s="40">
        <v>0</v>
      </c>
      <c r="H87" s="40">
        <v>0</v>
      </c>
      <c r="I87" s="40"/>
      <c r="J87" s="40"/>
      <c r="K87" s="40"/>
      <c r="L87" s="40">
        <v>0</v>
      </c>
      <c r="M87" s="40">
        <v>0</v>
      </c>
      <c r="N87" s="40">
        <v>0</v>
      </c>
      <c r="O87" s="40">
        <v>0</v>
      </c>
      <c r="P87" s="40">
        <v>0</v>
      </c>
      <c r="Q87" s="40">
        <v>0</v>
      </c>
      <c r="R87" s="40">
        <v>0</v>
      </c>
      <c r="S87" s="40">
        <v>0</v>
      </c>
      <c r="T87" s="40">
        <v>0</v>
      </c>
      <c r="U87" s="40">
        <v>0</v>
      </c>
      <c r="V87" s="40">
        <v>0</v>
      </c>
      <c r="W87" s="40">
        <v>0</v>
      </c>
      <c r="X87" s="40">
        <v>0</v>
      </c>
      <c r="Y87" s="40">
        <v>0</v>
      </c>
      <c r="Z87" s="40">
        <v>0</v>
      </c>
      <c r="AA87" s="40">
        <v>0</v>
      </c>
      <c r="AB87" s="40">
        <v>0</v>
      </c>
      <c r="AC87" s="40">
        <v>0</v>
      </c>
      <c r="AD87" s="40">
        <v>0</v>
      </c>
      <c r="AE87" s="40">
        <v>0</v>
      </c>
      <c r="AF87" s="40">
        <v>0</v>
      </c>
      <c r="AG87" s="40">
        <v>0</v>
      </c>
      <c r="AH87" s="40">
        <v>0</v>
      </c>
      <c r="AI87" s="40">
        <v>0</v>
      </c>
      <c r="AJ87" s="40">
        <v>0</v>
      </c>
      <c r="AK87" s="40">
        <v>0</v>
      </c>
      <c r="AL87" s="40">
        <v>0</v>
      </c>
      <c r="AM87" s="40">
        <v>0</v>
      </c>
      <c r="AN87" s="40">
        <v>0</v>
      </c>
      <c r="AO87" s="40">
        <v>0</v>
      </c>
      <c r="AP87" s="40">
        <v>0</v>
      </c>
      <c r="AQ87" s="40">
        <v>0</v>
      </c>
      <c r="AR87" s="40">
        <v>0</v>
      </c>
      <c r="AS87" s="73">
        <v>9999</v>
      </c>
      <c r="AT87" s="40">
        <v>0</v>
      </c>
      <c r="AU87" s="40">
        <v>0</v>
      </c>
      <c r="AV87" s="40">
        <v>0</v>
      </c>
      <c r="AW87" s="40">
        <v>0</v>
      </c>
      <c r="AX87" s="40">
        <v>0</v>
      </c>
      <c r="AY87" s="40">
        <v>0</v>
      </c>
      <c r="AZ87" s="73">
        <v>9999</v>
      </c>
      <c r="BA87" s="40">
        <v>0</v>
      </c>
      <c r="BB87" s="40">
        <v>0</v>
      </c>
      <c r="BC87" s="40">
        <v>0</v>
      </c>
      <c r="BD87" s="40">
        <v>0</v>
      </c>
      <c r="BE87" s="40">
        <v>0</v>
      </c>
      <c r="BF87" s="40">
        <v>0</v>
      </c>
      <c r="BG87" s="40">
        <v>9999</v>
      </c>
      <c r="BH87" s="73">
        <v>9999</v>
      </c>
      <c r="BI87" s="40">
        <v>9999</v>
      </c>
      <c r="BJ87" s="40">
        <v>9999</v>
      </c>
      <c r="BK87" s="40">
        <v>9999</v>
      </c>
      <c r="BL87" s="40">
        <v>9999</v>
      </c>
      <c r="BM87" s="40">
        <v>9999</v>
      </c>
      <c r="BN87" s="40">
        <v>0</v>
      </c>
      <c r="BO87" s="40">
        <v>0</v>
      </c>
      <c r="BP87" s="40">
        <v>0</v>
      </c>
      <c r="BQ87" s="40">
        <v>0</v>
      </c>
      <c r="BR87" s="40">
        <v>0</v>
      </c>
      <c r="BS87" s="40">
        <v>0</v>
      </c>
      <c r="BT87" s="40">
        <v>0</v>
      </c>
      <c r="BU87" s="40">
        <v>0</v>
      </c>
      <c r="BV87" s="40">
        <v>0</v>
      </c>
      <c r="BW87" s="40">
        <v>0</v>
      </c>
      <c r="BX87" s="40">
        <v>0</v>
      </c>
      <c r="BY87" s="40">
        <v>0</v>
      </c>
      <c r="BZ87" s="40">
        <v>0</v>
      </c>
      <c r="CA87" s="40">
        <v>0</v>
      </c>
      <c r="CB87" s="40">
        <v>0</v>
      </c>
      <c r="CC87" s="40">
        <v>0</v>
      </c>
      <c r="CD87" s="73">
        <v>9999</v>
      </c>
      <c r="CE87" s="40">
        <v>9999</v>
      </c>
      <c r="CF87" s="40">
        <v>0</v>
      </c>
      <c r="CG87" s="40">
        <v>0</v>
      </c>
      <c r="CH87" s="40">
        <v>0</v>
      </c>
      <c r="CI87" s="40">
        <v>0</v>
      </c>
      <c r="CJ87" s="40">
        <v>0</v>
      </c>
      <c r="CK87" s="40">
        <v>0</v>
      </c>
      <c r="CL87" s="40"/>
      <c r="CM87" s="40">
        <v>0</v>
      </c>
      <c r="CN87" s="40"/>
      <c r="CO87" s="40">
        <v>0</v>
      </c>
      <c r="CP87" s="40">
        <v>0</v>
      </c>
      <c r="CQ87" s="40">
        <v>0</v>
      </c>
      <c r="CR87" s="40">
        <v>0</v>
      </c>
      <c r="CS87" s="40">
        <v>0</v>
      </c>
      <c r="CT87" s="40">
        <v>0</v>
      </c>
      <c r="CU87" s="40">
        <v>0</v>
      </c>
      <c r="CV87" s="40">
        <v>9999</v>
      </c>
      <c r="CW87" s="73">
        <v>9999</v>
      </c>
      <c r="CX87" s="20"/>
      <c r="CY87" s="20"/>
      <c r="CZ87" s="20"/>
      <c r="DA87" s="20"/>
      <c r="DB87" s="20"/>
      <c r="DC87" s="20"/>
      <c r="DD87" s="20"/>
      <c r="DE87" s="20"/>
      <c r="DF87" s="20"/>
      <c r="DG87" s="20"/>
      <c r="DH87" s="20"/>
      <c r="DI87" s="20"/>
      <c r="DJ87" s="20"/>
      <c r="DK87" s="20"/>
      <c r="DL87" s="20"/>
      <c r="DM87" s="20"/>
      <c r="DN87" s="20"/>
      <c r="DO87" s="20"/>
      <c r="DP87" s="20"/>
      <c r="DQ87" s="20"/>
      <c r="DR87" s="20"/>
      <c r="DS87" s="20"/>
      <c r="DT87" s="20"/>
      <c r="DU87" s="20"/>
      <c r="DV87" s="20"/>
      <c r="DW87" s="20"/>
      <c r="DX87" s="20"/>
      <c r="DY87" s="20"/>
      <c r="DZ87" s="20"/>
      <c r="EA87" s="20"/>
    </row>
    <row r="88" spans="1:131">
      <c r="A88" s="20" t="s">
        <v>460</v>
      </c>
      <c r="B88" s="20"/>
      <c r="C88" s="40">
        <v>0</v>
      </c>
      <c r="D88" s="40">
        <v>0</v>
      </c>
      <c r="E88" s="40">
        <v>0</v>
      </c>
      <c r="F88" s="40">
        <v>0</v>
      </c>
      <c r="G88" s="40">
        <v>0</v>
      </c>
      <c r="H88" s="40">
        <v>0</v>
      </c>
      <c r="I88" s="40"/>
      <c r="J88" s="40"/>
      <c r="K88" s="40"/>
      <c r="L88" s="40">
        <v>0</v>
      </c>
      <c r="M88" s="40">
        <v>0</v>
      </c>
      <c r="N88" s="40">
        <v>0</v>
      </c>
      <c r="O88" s="40">
        <v>0</v>
      </c>
      <c r="P88" s="40">
        <v>0</v>
      </c>
      <c r="Q88" s="40">
        <v>0</v>
      </c>
      <c r="R88" s="40">
        <v>0</v>
      </c>
      <c r="S88" s="40">
        <v>0</v>
      </c>
      <c r="T88" s="40">
        <v>0</v>
      </c>
      <c r="U88" s="40">
        <v>0</v>
      </c>
      <c r="V88" s="40">
        <v>0</v>
      </c>
      <c r="W88" s="40">
        <v>0</v>
      </c>
      <c r="X88" s="40">
        <v>0</v>
      </c>
      <c r="Y88" s="40">
        <v>0</v>
      </c>
      <c r="Z88" s="40">
        <v>0</v>
      </c>
      <c r="AA88" s="40">
        <v>0</v>
      </c>
      <c r="AB88" s="40">
        <v>0</v>
      </c>
      <c r="AC88" s="40">
        <v>0</v>
      </c>
      <c r="AD88" s="40">
        <v>0</v>
      </c>
      <c r="AE88" s="40">
        <v>0</v>
      </c>
      <c r="AF88" s="40">
        <v>0</v>
      </c>
      <c r="AG88" s="40">
        <v>0</v>
      </c>
      <c r="AH88" s="40">
        <v>0</v>
      </c>
      <c r="AI88" s="40">
        <v>0</v>
      </c>
      <c r="AJ88" s="40">
        <v>0</v>
      </c>
      <c r="AK88" s="40">
        <v>0</v>
      </c>
      <c r="AL88" s="40">
        <v>0</v>
      </c>
      <c r="AM88" s="40">
        <v>0</v>
      </c>
      <c r="AN88" s="40">
        <v>0</v>
      </c>
      <c r="AO88" s="40">
        <v>0</v>
      </c>
      <c r="AP88" s="40">
        <v>0</v>
      </c>
      <c r="AQ88" s="40">
        <v>0</v>
      </c>
      <c r="AR88" s="40">
        <v>0</v>
      </c>
      <c r="AS88" s="73">
        <v>9999</v>
      </c>
      <c r="AT88" s="40">
        <v>0</v>
      </c>
      <c r="AU88" s="40">
        <v>0</v>
      </c>
      <c r="AV88" s="40">
        <v>0</v>
      </c>
      <c r="AW88" s="40">
        <v>0</v>
      </c>
      <c r="AX88" s="40">
        <v>0</v>
      </c>
      <c r="AY88" s="40">
        <v>0</v>
      </c>
      <c r="AZ88" s="73">
        <v>9999</v>
      </c>
      <c r="BA88" s="40">
        <v>0</v>
      </c>
      <c r="BB88" s="40">
        <v>0</v>
      </c>
      <c r="BC88" s="40">
        <v>0</v>
      </c>
      <c r="BD88" s="40">
        <v>0</v>
      </c>
      <c r="BE88" s="40">
        <v>0</v>
      </c>
      <c r="BF88" s="40">
        <v>0</v>
      </c>
      <c r="BG88" s="40">
        <v>9999</v>
      </c>
      <c r="BH88" s="73">
        <v>9999</v>
      </c>
      <c r="BI88" s="40">
        <v>9999</v>
      </c>
      <c r="BJ88" s="40">
        <v>9999</v>
      </c>
      <c r="BK88" s="40">
        <v>9999</v>
      </c>
      <c r="BL88" s="40">
        <v>9999</v>
      </c>
      <c r="BM88" s="40">
        <v>9999</v>
      </c>
      <c r="BN88" s="40">
        <v>0</v>
      </c>
      <c r="BO88" s="40">
        <v>0</v>
      </c>
      <c r="BP88" s="40">
        <v>0</v>
      </c>
      <c r="BQ88" s="40">
        <v>0</v>
      </c>
      <c r="BR88" s="40">
        <v>0</v>
      </c>
      <c r="BS88" s="40">
        <v>0</v>
      </c>
      <c r="BT88" s="40">
        <v>0</v>
      </c>
      <c r="BU88" s="40">
        <v>0</v>
      </c>
      <c r="BV88" s="40">
        <v>0</v>
      </c>
      <c r="BW88" s="40">
        <v>0</v>
      </c>
      <c r="BX88" s="40">
        <v>0</v>
      </c>
      <c r="BY88" s="40">
        <v>0</v>
      </c>
      <c r="BZ88" s="40">
        <v>0</v>
      </c>
      <c r="CA88" s="40">
        <v>0</v>
      </c>
      <c r="CB88" s="40">
        <v>0</v>
      </c>
      <c r="CC88" s="40">
        <v>0</v>
      </c>
      <c r="CD88" s="73">
        <v>9999</v>
      </c>
      <c r="CE88" s="40">
        <v>9999</v>
      </c>
      <c r="CF88" s="40">
        <v>0</v>
      </c>
      <c r="CG88" s="40">
        <v>0</v>
      </c>
      <c r="CH88" s="40">
        <v>0</v>
      </c>
      <c r="CI88" s="40">
        <v>0</v>
      </c>
      <c r="CJ88" s="40">
        <v>0</v>
      </c>
      <c r="CK88" s="40">
        <v>0</v>
      </c>
      <c r="CL88" s="40"/>
      <c r="CM88" s="40">
        <v>0</v>
      </c>
      <c r="CN88" s="40"/>
      <c r="CO88" s="40">
        <v>0</v>
      </c>
      <c r="CP88" s="40">
        <v>0</v>
      </c>
      <c r="CQ88" s="40">
        <v>0</v>
      </c>
      <c r="CR88" s="40">
        <v>0</v>
      </c>
      <c r="CS88" s="40">
        <v>0</v>
      </c>
      <c r="CT88" s="40">
        <v>0</v>
      </c>
      <c r="CU88" s="40">
        <v>0</v>
      </c>
      <c r="CV88" s="40">
        <v>9999</v>
      </c>
      <c r="CW88" s="73">
        <v>9999</v>
      </c>
      <c r="CX88" s="20"/>
      <c r="CY88" s="20"/>
      <c r="CZ88" s="20"/>
      <c r="DA88" s="20"/>
      <c r="DB88" s="20"/>
      <c r="DC88" s="20"/>
      <c r="DD88" s="20"/>
      <c r="DE88" s="20"/>
      <c r="DF88" s="20"/>
      <c r="DG88" s="20"/>
      <c r="DH88" s="20"/>
      <c r="DI88" s="20"/>
      <c r="DJ88" s="20"/>
      <c r="DK88" s="20"/>
      <c r="DL88" s="20"/>
      <c r="DM88" s="20"/>
      <c r="DN88" s="20"/>
      <c r="DO88" s="20"/>
      <c r="DP88" s="20"/>
      <c r="DQ88" s="20"/>
      <c r="DR88" s="20"/>
      <c r="DS88" s="20"/>
      <c r="DT88" s="20"/>
      <c r="DU88" s="20"/>
      <c r="DV88" s="20"/>
      <c r="DW88" s="20"/>
      <c r="DX88" s="20"/>
      <c r="DY88" s="20"/>
      <c r="DZ88" s="20"/>
      <c r="EA88" s="20"/>
    </row>
    <row r="89" spans="1:131">
      <c r="A89" s="20" t="s">
        <v>445</v>
      </c>
      <c r="B89" s="20"/>
      <c r="C89" s="40">
        <v>5</v>
      </c>
      <c r="D89" s="40">
        <v>1.7</v>
      </c>
      <c r="E89" s="40">
        <v>0</v>
      </c>
      <c r="F89" s="40">
        <v>0.64</v>
      </c>
      <c r="G89" s="40">
        <v>-1.218087651337482E-2</v>
      </c>
      <c r="H89" s="40">
        <v>0</v>
      </c>
      <c r="I89" s="40"/>
      <c r="J89" s="40"/>
      <c r="K89" s="40"/>
      <c r="L89" s="40">
        <v>1.8258823770952699</v>
      </c>
      <c r="M89" s="40">
        <v>2.6158861412839976E-4</v>
      </c>
      <c r="N89" s="40">
        <v>2.5970058481935513E-4</v>
      </c>
      <c r="O89" s="40">
        <v>0</v>
      </c>
      <c r="P89" s="40">
        <v>0</v>
      </c>
      <c r="Q89" s="40">
        <v>0</v>
      </c>
      <c r="R89" s="40">
        <v>0.12762454944139023</v>
      </c>
      <c r="S89" s="40">
        <v>0.29492092217466082</v>
      </c>
      <c r="T89" s="40">
        <v>0</v>
      </c>
      <c r="U89" s="40">
        <v>1.7978260840151485</v>
      </c>
      <c r="V89" s="40">
        <v>3.8400000000000004E-2</v>
      </c>
      <c r="W89" s="40">
        <v>8.9599999999999999E-2</v>
      </c>
      <c r="X89" s="40">
        <v>0</v>
      </c>
      <c r="Y89" s="40">
        <v>0</v>
      </c>
      <c r="Z89" s="40">
        <v>0</v>
      </c>
      <c r="AA89" s="40">
        <v>0</v>
      </c>
      <c r="AB89" s="40">
        <v>0</v>
      </c>
      <c r="AC89" s="40">
        <v>-0.16554208698451595</v>
      </c>
      <c r="AD89" s="40">
        <v>0</v>
      </c>
      <c r="AE89" s="40">
        <v>0</v>
      </c>
      <c r="AF89" s="40">
        <v>0</v>
      </c>
      <c r="AG89" s="40">
        <v>0</v>
      </c>
      <c r="AH89" s="40">
        <v>0.16602454944139022</v>
      </c>
      <c r="AI89" s="40">
        <v>0.38452092217466083</v>
      </c>
      <c r="AJ89" s="40">
        <v>0</v>
      </c>
      <c r="AK89" s="40">
        <v>1.6322839970306326</v>
      </c>
      <c r="AL89" s="40">
        <v>2.182829468646684</v>
      </c>
      <c r="AM89" s="40">
        <v>0.93954104430392893</v>
      </c>
      <c r="AN89" s="40">
        <v>9.2431940487452208E-2</v>
      </c>
      <c r="AO89" s="40">
        <v>0</v>
      </c>
      <c r="AP89" s="40">
        <v>0</v>
      </c>
      <c r="AQ89" s="40">
        <v>1.0319729847913812</v>
      </c>
      <c r="AR89" s="40">
        <v>0.16602454944139022</v>
      </c>
      <c r="AS89" s="73">
        <v>6.2157854863246413</v>
      </c>
      <c r="AT89" s="40">
        <v>0.93954104430392893</v>
      </c>
      <c r="AU89" s="40">
        <v>0.10941188668989389</v>
      </c>
      <c r="AV89" s="40">
        <v>0</v>
      </c>
      <c r="AW89" s="40">
        <v>0</v>
      </c>
      <c r="AX89" s="40">
        <v>1.0489529309938228</v>
      </c>
      <c r="AY89" s="40">
        <v>0.38452092217466083</v>
      </c>
      <c r="AZ89" s="73">
        <v>2.7279476109166234</v>
      </c>
      <c r="BA89" s="40">
        <v>0.93954104430392893</v>
      </c>
      <c r="BB89" s="40">
        <v>0.20184382717734611</v>
      </c>
      <c r="BC89" s="40">
        <v>0</v>
      </c>
      <c r="BD89" s="40">
        <v>0</v>
      </c>
      <c r="BE89" s="40">
        <v>1.1413848714812751</v>
      </c>
      <c r="BF89" s="40">
        <v>0.55054547161605105</v>
      </c>
      <c r="BG89" s="40">
        <v>14.052426192474456</v>
      </c>
      <c r="BH89" s="73">
        <v>2.0731891012215495</v>
      </c>
      <c r="BI89" s="40">
        <v>6.6906702746395217</v>
      </c>
      <c r="BJ89" s="40">
        <v>15.495917396717237</v>
      </c>
      <c r="BK89" s="40">
        <v>0</v>
      </c>
      <c r="BL89" s="40">
        <v>65.779874455000297</v>
      </c>
      <c r="BM89" s="40">
        <v>87.966462126357058</v>
      </c>
      <c r="BN89" s="40">
        <v>0.93954104430392893</v>
      </c>
      <c r="BO89" s="40">
        <v>0</v>
      </c>
      <c r="BP89" s="40">
        <v>0.20184382717734611</v>
      </c>
      <c r="BQ89" s="40">
        <v>0</v>
      </c>
      <c r="BR89" s="40">
        <v>0</v>
      </c>
      <c r="BS89" s="40">
        <v>0</v>
      </c>
      <c r="BT89" s="40">
        <v>0</v>
      </c>
      <c r="BU89" s="40">
        <v>0</v>
      </c>
      <c r="BV89" s="40">
        <v>0</v>
      </c>
      <c r="BW89" s="40">
        <v>0</v>
      </c>
      <c r="BX89" s="40">
        <v>2.2203715556311998</v>
      </c>
      <c r="BY89" s="40">
        <v>0.128</v>
      </c>
      <c r="BZ89" s="40">
        <v>-0.16554208698451595</v>
      </c>
      <c r="CA89" s="40">
        <v>0</v>
      </c>
      <c r="CB89" s="40">
        <v>1.1413848714812751</v>
      </c>
      <c r="CC89" s="40">
        <v>2.182829468646684</v>
      </c>
      <c r="CD89" s="81">
        <v>0.55652477791765476</v>
      </c>
      <c r="CE89" s="40">
        <v>79.832300647474767</v>
      </c>
      <c r="CF89" s="40">
        <v>1.7346073435489245E-2</v>
      </c>
      <c r="CG89" s="40">
        <v>0</v>
      </c>
      <c r="CH89" s="40">
        <v>1.7346073435489245E-2</v>
      </c>
      <c r="CI89" s="40">
        <v>8.6729412912025334E-4</v>
      </c>
      <c r="CJ89" s="40">
        <v>0</v>
      </c>
      <c r="CK89" s="40">
        <v>8.6729412912025334E-4</v>
      </c>
      <c r="CL89" s="40"/>
      <c r="CM89" s="40">
        <v>0</v>
      </c>
      <c r="CN89" s="40"/>
      <c r="CO89" s="40">
        <v>0</v>
      </c>
      <c r="CP89" s="40">
        <v>0</v>
      </c>
      <c r="CQ89" s="40">
        <v>0</v>
      </c>
      <c r="CR89" s="40">
        <v>0</v>
      </c>
      <c r="CS89" s="40">
        <v>0</v>
      </c>
      <c r="CT89" s="40">
        <v>0</v>
      </c>
      <c r="CU89" s="40">
        <v>0</v>
      </c>
      <c r="CV89" s="40">
        <v>9999</v>
      </c>
      <c r="CW89" s="73">
        <v>9999</v>
      </c>
      <c r="CX89" s="20"/>
      <c r="CY89" s="20"/>
      <c r="CZ89" s="20"/>
      <c r="DA89" s="20"/>
      <c r="DB89" s="20"/>
      <c r="DC89" s="20"/>
      <c r="DD89" s="20"/>
      <c r="DE89" s="20"/>
      <c r="DF89" s="20"/>
      <c r="DG89" s="20"/>
      <c r="DH89" s="20"/>
      <c r="DI89" s="20"/>
      <c r="DJ89" s="20"/>
      <c r="DK89" s="20"/>
      <c r="DL89" s="20"/>
      <c r="DM89" s="20"/>
      <c r="DN89" s="20"/>
      <c r="DO89" s="20"/>
      <c r="DP89" s="20"/>
      <c r="DQ89" s="20"/>
      <c r="DR89" s="20"/>
      <c r="DS89" s="20"/>
      <c r="DT89" s="20"/>
      <c r="DU89" s="20"/>
      <c r="DV89" s="20"/>
      <c r="DW89" s="20"/>
      <c r="DX89" s="20"/>
      <c r="DY89" s="20"/>
      <c r="DZ89" s="20"/>
      <c r="EA89" s="20"/>
    </row>
    <row r="90" spans="1:131">
      <c r="A90" s="20" t="s">
        <v>448</v>
      </c>
      <c r="B90" s="20"/>
      <c r="C90" s="40">
        <v>5</v>
      </c>
      <c r="D90" s="40">
        <v>1.7</v>
      </c>
      <c r="E90" s="40">
        <v>0</v>
      </c>
      <c r="F90" s="40">
        <v>0.64</v>
      </c>
      <c r="G90" s="40">
        <v>-1.218087651337482E-2</v>
      </c>
      <c r="H90" s="40">
        <v>0</v>
      </c>
      <c r="I90" s="40"/>
      <c r="J90" s="40"/>
      <c r="K90" s="40"/>
      <c r="L90" s="40">
        <v>1.8258823770952699</v>
      </c>
      <c r="M90" s="40">
        <v>2.6158861412839976E-4</v>
      </c>
      <c r="N90" s="40">
        <v>2.5970058481935513E-4</v>
      </c>
      <c r="O90" s="40">
        <v>0</v>
      </c>
      <c r="P90" s="40">
        <v>0</v>
      </c>
      <c r="Q90" s="40">
        <v>0</v>
      </c>
      <c r="R90" s="40">
        <v>0.12762454944139023</v>
      </c>
      <c r="S90" s="40">
        <v>0.29492092217466082</v>
      </c>
      <c r="T90" s="40">
        <v>0</v>
      </c>
      <c r="U90" s="40">
        <v>1.7978260840151485</v>
      </c>
      <c r="V90" s="40">
        <v>3.8400000000000004E-2</v>
      </c>
      <c r="W90" s="40">
        <v>8.9599999999999999E-2</v>
      </c>
      <c r="X90" s="40">
        <v>0</v>
      </c>
      <c r="Y90" s="40">
        <v>0</v>
      </c>
      <c r="Z90" s="40">
        <v>0</v>
      </c>
      <c r="AA90" s="40">
        <v>0</v>
      </c>
      <c r="AB90" s="40">
        <v>0</v>
      </c>
      <c r="AC90" s="40">
        <v>-0.16554208698451595</v>
      </c>
      <c r="AD90" s="40">
        <v>0</v>
      </c>
      <c r="AE90" s="40">
        <v>0</v>
      </c>
      <c r="AF90" s="40">
        <v>0</v>
      </c>
      <c r="AG90" s="40">
        <v>0</v>
      </c>
      <c r="AH90" s="40">
        <v>0.16602454944139022</v>
      </c>
      <c r="AI90" s="40">
        <v>0.38452092217466083</v>
      </c>
      <c r="AJ90" s="40">
        <v>0</v>
      </c>
      <c r="AK90" s="40">
        <v>1.6322839970306326</v>
      </c>
      <c r="AL90" s="40">
        <v>2.182829468646684</v>
      </c>
      <c r="AM90" s="40">
        <v>0.93954104430392893</v>
      </c>
      <c r="AN90" s="40">
        <v>9.2431940487452208E-2</v>
      </c>
      <c r="AO90" s="40">
        <v>0</v>
      </c>
      <c r="AP90" s="40">
        <v>0</v>
      </c>
      <c r="AQ90" s="40">
        <v>1.0319729847913812</v>
      </c>
      <c r="AR90" s="40">
        <v>0.16602454944139022</v>
      </c>
      <c r="AS90" s="73">
        <v>6.2157854863246413</v>
      </c>
      <c r="AT90" s="40">
        <v>0.93954104430392893</v>
      </c>
      <c r="AU90" s="40">
        <v>0.10941188668989389</v>
      </c>
      <c r="AV90" s="40">
        <v>0</v>
      </c>
      <c r="AW90" s="40">
        <v>0</v>
      </c>
      <c r="AX90" s="40">
        <v>1.0489529309938228</v>
      </c>
      <c r="AY90" s="40">
        <v>0.38452092217466083</v>
      </c>
      <c r="AZ90" s="73">
        <v>2.7279476109166234</v>
      </c>
      <c r="BA90" s="40">
        <v>0.93954104430392893</v>
      </c>
      <c r="BB90" s="40">
        <v>0.20184382717734611</v>
      </c>
      <c r="BC90" s="40">
        <v>0</v>
      </c>
      <c r="BD90" s="40">
        <v>0</v>
      </c>
      <c r="BE90" s="40">
        <v>1.1413848714812751</v>
      </c>
      <c r="BF90" s="40">
        <v>0.55054547161605105</v>
      </c>
      <c r="BG90" s="40">
        <v>14.052426192474456</v>
      </c>
      <c r="BH90" s="73">
        <v>2.0731891012215495</v>
      </c>
      <c r="BI90" s="40">
        <v>6.6906702746395217</v>
      </c>
      <c r="BJ90" s="40">
        <v>15.495917396717237</v>
      </c>
      <c r="BK90" s="40">
        <v>0</v>
      </c>
      <c r="BL90" s="40">
        <v>65.779874455000297</v>
      </c>
      <c r="BM90" s="40">
        <v>87.966462126357058</v>
      </c>
      <c r="BN90" s="40">
        <v>0.93954104430392893</v>
      </c>
      <c r="BO90" s="40">
        <v>0</v>
      </c>
      <c r="BP90" s="40">
        <v>0.20184382717734611</v>
      </c>
      <c r="BQ90" s="40">
        <v>0</v>
      </c>
      <c r="BR90" s="40">
        <v>0</v>
      </c>
      <c r="BS90" s="40">
        <v>0</v>
      </c>
      <c r="BT90" s="40">
        <v>0</v>
      </c>
      <c r="BU90" s="40">
        <v>0</v>
      </c>
      <c r="BV90" s="40">
        <v>0</v>
      </c>
      <c r="BW90" s="40">
        <v>0</v>
      </c>
      <c r="BX90" s="40">
        <v>2.2203715556311998</v>
      </c>
      <c r="BY90" s="40">
        <v>0.128</v>
      </c>
      <c r="BZ90" s="40">
        <v>-0.16554208698451595</v>
      </c>
      <c r="CA90" s="40">
        <v>0</v>
      </c>
      <c r="CB90" s="40">
        <v>1.1413848714812751</v>
      </c>
      <c r="CC90" s="40">
        <v>2.182829468646684</v>
      </c>
      <c r="CD90" s="81">
        <v>0.55652477791765476</v>
      </c>
      <c r="CE90" s="40">
        <v>79.832300647474767</v>
      </c>
      <c r="CF90" s="40">
        <v>1.7346073435489245E-2</v>
      </c>
      <c r="CG90" s="40">
        <v>0</v>
      </c>
      <c r="CH90" s="40">
        <v>1.7346073435489245E-2</v>
      </c>
      <c r="CI90" s="40">
        <v>8.6729412912025334E-4</v>
      </c>
      <c r="CJ90" s="40">
        <v>0</v>
      </c>
      <c r="CK90" s="40">
        <v>8.6729412912025334E-4</v>
      </c>
      <c r="CL90" s="40"/>
      <c r="CM90" s="40">
        <v>0</v>
      </c>
      <c r="CN90" s="40"/>
      <c r="CO90" s="40">
        <v>0</v>
      </c>
      <c r="CP90" s="40">
        <v>0</v>
      </c>
      <c r="CQ90" s="40">
        <v>0</v>
      </c>
      <c r="CR90" s="40">
        <v>0</v>
      </c>
      <c r="CS90" s="40">
        <v>0</v>
      </c>
      <c r="CT90" s="40">
        <v>0</v>
      </c>
      <c r="CU90" s="40">
        <v>0</v>
      </c>
      <c r="CV90" s="40">
        <v>9999</v>
      </c>
      <c r="CW90" s="73">
        <v>9999</v>
      </c>
      <c r="CX90" s="20"/>
      <c r="CY90" s="20"/>
      <c r="CZ90" s="20"/>
      <c r="DA90" s="20"/>
      <c r="DB90" s="20"/>
      <c r="DC90" s="20"/>
      <c r="DD90" s="20"/>
      <c r="DE90" s="20"/>
      <c r="DF90" s="20"/>
      <c r="DG90" s="20"/>
      <c r="DH90" s="20"/>
      <c r="DI90" s="20"/>
      <c r="DJ90" s="20"/>
      <c r="DK90" s="20"/>
      <c r="DL90" s="20"/>
      <c r="DM90" s="20"/>
      <c r="DN90" s="20"/>
      <c r="DO90" s="20"/>
      <c r="DP90" s="20"/>
      <c r="DQ90" s="20"/>
      <c r="DR90" s="20"/>
      <c r="DS90" s="20"/>
      <c r="DT90" s="20"/>
      <c r="DU90" s="20"/>
      <c r="DV90" s="20"/>
      <c r="DW90" s="20"/>
      <c r="DX90" s="20"/>
      <c r="DY90" s="20"/>
      <c r="DZ90" s="20"/>
      <c r="EA90" s="20"/>
    </row>
    <row r="91" spans="1:131">
      <c r="A91" s="20" t="s">
        <v>449</v>
      </c>
      <c r="B91" s="20"/>
      <c r="C91" s="40">
        <v>5</v>
      </c>
      <c r="D91" s="40">
        <v>1.7</v>
      </c>
      <c r="E91" s="40">
        <v>0</v>
      </c>
      <c r="F91" s="40">
        <v>0.64</v>
      </c>
      <c r="G91" s="40">
        <v>-1.218087651337482E-2</v>
      </c>
      <c r="H91" s="40">
        <v>0</v>
      </c>
      <c r="I91" s="40"/>
      <c r="J91" s="40"/>
      <c r="K91" s="40"/>
      <c r="L91" s="40">
        <v>1.8258823770952699</v>
      </c>
      <c r="M91" s="40">
        <v>2.6158861412839976E-4</v>
      </c>
      <c r="N91" s="40">
        <v>2.5970058481935513E-4</v>
      </c>
      <c r="O91" s="40">
        <v>0</v>
      </c>
      <c r="P91" s="40">
        <v>0</v>
      </c>
      <c r="Q91" s="40">
        <v>0</v>
      </c>
      <c r="R91" s="40">
        <v>0.12762454944139023</v>
      </c>
      <c r="S91" s="40">
        <v>0.29492092217466082</v>
      </c>
      <c r="T91" s="40">
        <v>0</v>
      </c>
      <c r="U91" s="40">
        <v>1.7978260840151485</v>
      </c>
      <c r="V91" s="40">
        <v>3.8400000000000004E-2</v>
      </c>
      <c r="W91" s="40">
        <v>8.9599999999999999E-2</v>
      </c>
      <c r="X91" s="40">
        <v>0</v>
      </c>
      <c r="Y91" s="40">
        <v>0</v>
      </c>
      <c r="Z91" s="40">
        <v>0</v>
      </c>
      <c r="AA91" s="40">
        <v>0</v>
      </c>
      <c r="AB91" s="40">
        <v>0</v>
      </c>
      <c r="AC91" s="40">
        <v>-0.16554208698451595</v>
      </c>
      <c r="AD91" s="40">
        <v>0</v>
      </c>
      <c r="AE91" s="40">
        <v>0</v>
      </c>
      <c r="AF91" s="40">
        <v>0</v>
      </c>
      <c r="AG91" s="40">
        <v>0</v>
      </c>
      <c r="AH91" s="40">
        <v>0.16602454944139022</v>
      </c>
      <c r="AI91" s="40">
        <v>0.38452092217466083</v>
      </c>
      <c r="AJ91" s="40">
        <v>0</v>
      </c>
      <c r="AK91" s="40">
        <v>1.6322839970306326</v>
      </c>
      <c r="AL91" s="40">
        <v>2.182829468646684</v>
      </c>
      <c r="AM91" s="40">
        <v>0.93954104430392893</v>
      </c>
      <c r="AN91" s="40">
        <v>9.2431940487452208E-2</v>
      </c>
      <c r="AO91" s="40">
        <v>0</v>
      </c>
      <c r="AP91" s="40">
        <v>0</v>
      </c>
      <c r="AQ91" s="40">
        <v>1.0319729847913812</v>
      </c>
      <c r="AR91" s="40">
        <v>0.16602454944139022</v>
      </c>
      <c r="AS91" s="73">
        <v>6.2157854863246413</v>
      </c>
      <c r="AT91" s="40">
        <v>0.93954104430392893</v>
      </c>
      <c r="AU91" s="40">
        <v>0.10941188668989389</v>
      </c>
      <c r="AV91" s="40">
        <v>0</v>
      </c>
      <c r="AW91" s="40">
        <v>0</v>
      </c>
      <c r="AX91" s="40">
        <v>1.0489529309938228</v>
      </c>
      <c r="AY91" s="40">
        <v>0.38452092217466083</v>
      </c>
      <c r="AZ91" s="73">
        <v>2.7279476109166234</v>
      </c>
      <c r="BA91" s="40">
        <v>0.93954104430392893</v>
      </c>
      <c r="BB91" s="40">
        <v>0.20184382717734611</v>
      </c>
      <c r="BC91" s="40">
        <v>0</v>
      </c>
      <c r="BD91" s="40">
        <v>0</v>
      </c>
      <c r="BE91" s="40">
        <v>1.1413848714812751</v>
      </c>
      <c r="BF91" s="40">
        <v>0.55054547161605105</v>
      </c>
      <c r="BG91" s="40">
        <v>14.052426192474456</v>
      </c>
      <c r="BH91" s="73">
        <v>2.0731891012215495</v>
      </c>
      <c r="BI91" s="40">
        <v>6.6906702746395217</v>
      </c>
      <c r="BJ91" s="40">
        <v>15.495917396717237</v>
      </c>
      <c r="BK91" s="40">
        <v>0</v>
      </c>
      <c r="BL91" s="40">
        <v>65.779874455000297</v>
      </c>
      <c r="BM91" s="40">
        <v>87.966462126357058</v>
      </c>
      <c r="BN91" s="40">
        <v>0.93954104430392893</v>
      </c>
      <c r="BO91" s="40">
        <v>0</v>
      </c>
      <c r="BP91" s="40">
        <v>0.20184382717734611</v>
      </c>
      <c r="BQ91" s="40">
        <v>0</v>
      </c>
      <c r="BR91" s="40">
        <v>0</v>
      </c>
      <c r="BS91" s="40">
        <v>0</v>
      </c>
      <c r="BT91" s="40">
        <v>0</v>
      </c>
      <c r="BU91" s="40">
        <v>0</v>
      </c>
      <c r="BV91" s="40">
        <v>0</v>
      </c>
      <c r="BW91" s="40">
        <v>0</v>
      </c>
      <c r="BX91" s="40">
        <v>2.2203715556311998</v>
      </c>
      <c r="BY91" s="40">
        <v>0.128</v>
      </c>
      <c r="BZ91" s="40">
        <v>-0.16554208698451595</v>
      </c>
      <c r="CA91" s="40">
        <v>0</v>
      </c>
      <c r="CB91" s="40">
        <v>1.1413848714812751</v>
      </c>
      <c r="CC91" s="40">
        <v>2.182829468646684</v>
      </c>
      <c r="CD91" s="81">
        <v>0.55652477791765476</v>
      </c>
      <c r="CE91" s="40">
        <v>79.832300647474767</v>
      </c>
      <c r="CF91" s="40">
        <v>1.7346073435489245E-2</v>
      </c>
      <c r="CG91" s="40">
        <v>0</v>
      </c>
      <c r="CH91" s="40">
        <v>1.7346073435489245E-2</v>
      </c>
      <c r="CI91" s="40">
        <v>8.6729412912025334E-4</v>
      </c>
      <c r="CJ91" s="40">
        <v>0</v>
      </c>
      <c r="CK91" s="40">
        <v>8.6729412912025334E-4</v>
      </c>
      <c r="CL91" s="40"/>
      <c r="CM91" s="40">
        <v>0</v>
      </c>
      <c r="CN91" s="40"/>
      <c r="CO91" s="40">
        <v>0</v>
      </c>
      <c r="CP91" s="40">
        <v>0</v>
      </c>
      <c r="CQ91" s="40">
        <v>0</v>
      </c>
      <c r="CR91" s="40">
        <v>0</v>
      </c>
      <c r="CS91" s="40">
        <v>0</v>
      </c>
      <c r="CT91" s="40">
        <v>0</v>
      </c>
      <c r="CU91" s="40">
        <v>0</v>
      </c>
      <c r="CV91" s="40">
        <v>9999</v>
      </c>
      <c r="CW91" s="73">
        <v>9999</v>
      </c>
      <c r="CX91" s="20"/>
      <c r="CY91" s="20"/>
      <c r="CZ91" s="20"/>
      <c r="DA91" s="20"/>
      <c r="DB91" s="20"/>
      <c r="DC91" s="20"/>
      <c r="DD91" s="20"/>
      <c r="DE91" s="20"/>
      <c r="DF91" s="20"/>
      <c r="DG91" s="20"/>
      <c r="DH91" s="20"/>
      <c r="DI91" s="20"/>
      <c r="DJ91" s="20"/>
      <c r="DK91" s="20"/>
      <c r="DL91" s="20"/>
      <c r="DM91" s="20"/>
      <c r="DN91" s="20"/>
      <c r="DO91" s="20"/>
      <c r="DP91" s="20"/>
      <c r="DQ91" s="20"/>
      <c r="DR91" s="20"/>
      <c r="DS91" s="20"/>
      <c r="DT91" s="20"/>
      <c r="DU91" s="20"/>
      <c r="DV91" s="20"/>
      <c r="DW91" s="20"/>
      <c r="DX91" s="20"/>
      <c r="DY91" s="20"/>
      <c r="DZ91" s="20"/>
      <c r="EA91" s="20"/>
    </row>
    <row r="92" spans="1:131">
      <c r="A92" s="20" t="s">
        <v>450</v>
      </c>
      <c r="B92" s="20"/>
      <c r="C92" s="40">
        <v>5</v>
      </c>
      <c r="D92" s="40">
        <v>1.7</v>
      </c>
      <c r="E92" s="40">
        <v>0</v>
      </c>
      <c r="F92" s="40">
        <v>0.64</v>
      </c>
      <c r="G92" s="40">
        <v>-1.218087651337482E-2</v>
      </c>
      <c r="H92" s="40">
        <v>0</v>
      </c>
      <c r="I92" s="40"/>
      <c r="J92" s="40"/>
      <c r="K92" s="40"/>
      <c r="L92" s="40">
        <v>1.8258823770952699</v>
      </c>
      <c r="M92" s="40">
        <v>2.6158861412839976E-4</v>
      </c>
      <c r="N92" s="40">
        <v>2.5970058481935513E-4</v>
      </c>
      <c r="O92" s="40">
        <v>0</v>
      </c>
      <c r="P92" s="40">
        <v>0</v>
      </c>
      <c r="Q92" s="40">
        <v>0</v>
      </c>
      <c r="R92" s="40">
        <v>0.12762454944139023</v>
      </c>
      <c r="S92" s="40">
        <v>0.29492092217466082</v>
      </c>
      <c r="T92" s="40">
        <v>0</v>
      </c>
      <c r="U92" s="40">
        <v>1.7978260840151485</v>
      </c>
      <c r="V92" s="40">
        <v>3.8400000000000004E-2</v>
      </c>
      <c r="W92" s="40">
        <v>8.9599999999999999E-2</v>
      </c>
      <c r="X92" s="40">
        <v>0</v>
      </c>
      <c r="Y92" s="40">
        <v>0</v>
      </c>
      <c r="Z92" s="40">
        <v>0</v>
      </c>
      <c r="AA92" s="40">
        <v>0</v>
      </c>
      <c r="AB92" s="40">
        <v>0</v>
      </c>
      <c r="AC92" s="40">
        <v>-0.16554208698451595</v>
      </c>
      <c r="AD92" s="40">
        <v>0</v>
      </c>
      <c r="AE92" s="40">
        <v>0</v>
      </c>
      <c r="AF92" s="40">
        <v>0</v>
      </c>
      <c r="AG92" s="40">
        <v>0</v>
      </c>
      <c r="AH92" s="40">
        <v>0.16602454944139022</v>
      </c>
      <c r="AI92" s="40">
        <v>0.38452092217466083</v>
      </c>
      <c r="AJ92" s="40">
        <v>0</v>
      </c>
      <c r="AK92" s="40">
        <v>1.6322839970306326</v>
      </c>
      <c r="AL92" s="40">
        <v>2.182829468646684</v>
      </c>
      <c r="AM92" s="40">
        <v>0.93954104430392893</v>
      </c>
      <c r="AN92" s="40">
        <v>9.2431940487452208E-2</v>
      </c>
      <c r="AO92" s="40">
        <v>0</v>
      </c>
      <c r="AP92" s="40">
        <v>0</v>
      </c>
      <c r="AQ92" s="40">
        <v>1.0319729847913812</v>
      </c>
      <c r="AR92" s="40">
        <v>0.16602454944139022</v>
      </c>
      <c r="AS92" s="73">
        <v>6.2157854863246413</v>
      </c>
      <c r="AT92" s="40">
        <v>0.93954104430392893</v>
      </c>
      <c r="AU92" s="40">
        <v>0.10941188668989389</v>
      </c>
      <c r="AV92" s="40">
        <v>0</v>
      </c>
      <c r="AW92" s="40">
        <v>0</v>
      </c>
      <c r="AX92" s="40">
        <v>1.0489529309938228</v>
      </c>
      <c r="AY92" s="40">
        <v>0.38452092217466083</v>
      </c>
      <c r="AZ92" s="73">
        <v>2.7279476109166234</v>
      </c>
      <c r="BA92" s="40">
        <v>0.93954104430392893</v>
      </c>
      <c r="BB92" s="40">
        <v>0.20184382717734611</v>
      </c>
      <c r="BC92" s="40">
        <v>0</v>
      </c>
      <c r="BD92" s="40">
        <v>0</v>
      </c>
      <c r="BE92" s="40">
        <v>1.1413848714812751</v>
      </c>
      <c r="BF92" s="40">
        <v>0.55054547161605105</v>
      </c>
      <c r="BG92" s="40">
        <v>14.052426192474456</v>
      </c>
      <c r="BH92" s="73">
        <v>2.0731891012215495</v>
      </c>
      <c r="BI92" s="40">
        <v>6.6906702746395217</v>
      </c>
      <c r="BJ92" s="40">
        <v>15.495917396717237</v>
      </c>
      <c r="BK92" s="40">
        <v>0</v>
      </c>
      <c r="BL92" s="40">
        <v>65.779874455000297</v>
      </c>
      <c r="BM92" s="40">
        <v>87.966462126357058</v>
      </c>
      <c r="BN92" s="40">
        <v>0.93954104430392893</v>
      </c>
      <c r="BO92" s="40">
        <v>0</v>
      </c>
      <c r="BP92" s="40">
        <v>0.20184382717734611</v>
      </c>
      <c r="BQ92" s="40">
        <v>0</v>
      </c>
      <c r="BR92" s="40">
        <v>0</v>
      </c>
      <c r="BS92" s="40">
        <v>0</v>
      </c>
      <c r="BT92" s="40">
        <v>0</v>
      </c>
      <c r="BU92" s="40">
        <v>0</v>
      </c>
      <c r="BV92" s="40">
        <v>0</v>
      </c>
      <c r="BW92" s="40">
        <v>0</v>
      </c>
      <c r="BX92" s="40">
        <v>2.2203715556311998</v>
      </c>
      <c r="BY92" s="40">
        <v>0.128</v>
      </c>
      <c r="BZ92" s="40">
        <v>-0.16554208698451595</v>
      </c>
      <c r="CA92" s="40">
        <v>0</v>
      </c>
      <c r="CB92" s="40">
        <v>1.1413848714812751</v>
      </c>
      <c r="CC92" s="40">
        <v>2.182829468646684</v>
      </c>
      <c r="CD92" s="81">
        <v>0.55652477791765476</v>
      </c>
      <c r="CE92" s="40">
        <v>79.832300647474767</v>
      </c>
      <c r="CF92" s="40">
        <v>1.7346073435489245E-2</v>
      </c>
      <c r="CG92" s="40">
        <v>0</v>
      </c>
      <c r="CH92" s="40">
        <v>1.7346073435489245E-2</v>
      </c>
      <c r="CI92" s="40">
        <v>8.6729412912025334E-4</v>
      </c>
      <c r="CJ92" s="40">
        <v>0</v>
      </c>
      <c r="CK92" s="40">
        <v>8.6729412912025334E-4</v>
      </c>
      <c r="CL92" s="40"/>
      <c r="CM92" s="40">
        <v>0</v>
      </c>
      <c r="CN92" s="40"/>
      <c r="CO92" s="40">
        <v>0</v>
      </c>
      <c r="CP92" s="40">
        <v>0</v>
      </c>
      <c r="CQ92" s="40">
        <v>0</v>
      </c>
      <c r="CR92" s="40">
        <v>0</v>
      </c>
      <c r="CS92" s="40">
        <v>0</v>
      </c>
      <c r="CT92" s="40">
        <v>0</v>
      </c>
      <c r="CU92" s="40">
        <v>0</v>
      </c>
      <c r="CV92" s="40">
        <v>9999</v>
      </c>
      <c r="CW92" s="73">
        <v>9999</v>
      </c>
      <c r="CX92" s="20"/>
      <c r="CY92" s="20"/>
      <c r="CZ92" s="20"/>
      <c r="DA92" s="20"/>
      <c r="DB92" s="20"/>
      <c r="DC92" s="20"/>
      <c r="DD92" s="20"/>
      <c r="DE92" s="20"/>
      <c r="DF92" s="20"/>
      <c r="DG92" s="20"/>
      <c r="DH92" s="20"/>
      <c r="DI92" s="20"/>
      <c r="DJ92" s="20"/>
      <c r="DK92" s="20"/>
      <c r="DL92" s="20"/>
      <c r="DM92" s="20"/>
      <c r="DN92" s="20"/>
      <c r="DO92" s="20"/>
      <c r="DP92" s="20"/>
      <c r="DQ92" s="20"/>
      <c r="DR92" s="20"/>
      <c r="DS92" s="20"/>
      <c r="DT92" s="20"/>
      <c r="DU92" s="20"/>
      <c r="DV92" s="20"/>
      <c r="DW92" s="20"/>
      <c r="DX92" s="20"/>
      <c r="DY92" s="20"/>
      <c r="DZ92" s="20"/>
      <c r="EA92" s="20"/>
    </row>
    <row r="93" spans="1:131">
      <c r="A93" s="20" t="s">
        <v>456</v>
      </c>
      <c r="B93" s="20"/>
      <c r="C93" s="40">
        <v>5</v>
      </c>
      <c r="D93" s="40">
        <v>1.7</v>
      </c>
      <c r="E93" s="40">
        <v>0</v>
      </c>
      <c r="F93" s="40">
        <v>0.64</v>
      </c>
      <c r="G93" s="40">
        <v>-1.218087651337482E-2</v>
      </c>
      <c r="H93" s="40">
        <v>0</v>
      </c>
      <c r="I93" s="40"/>
      <c r="J93" s="40"/>
      <c r="K93" s="40"/>
      <c r="L93" s="40">
        <v>1.8258823770952699</v>
      </c>
      <c r="M93" s="40">
        <v>2.6158861412839976E-4</v>
      </c>
      <c r="N93" s="40">
        <v>2.5970058481935513E-4</v>
      </c>
      <c r="O93" s="40">
        <v>0</v>
      </c>
      <c r="P93" s="40">
        <v>0</v>
      </c>
      <c r="Q93" s="40">
        <v>0</v>
      </c>
      <c r="R93" s="40">
        <v>0.12762454944139023</v>
      </c>
      <c r="S93" s="40">
        <v>0.29492092217466082</v>
      </c>
      <c r="T93" s="40">
        <v>0</v>
      </c>
      <c r="U93" s="40">
        <v>1.7978260840151485</v>
      </c>
      <c r="V93" s="40">
        <v>3.8400000000000004E-2</v>
      </c>
      <c r="W93" s="40">
        <v>8.9599999999999999E-2</v>
      </c>
      <c r="X93" s="40">
        <v>0</v>
      </c>
      <c r="Y93" s="40">
        <v>0</v>
      </c>
      <c r="Z93" s="40">
        <v>0</v>
      </c>
      <c r="AA93" s="40">
        <v>0</v>
      </c>
      <c r="AB93" s="40">
        <v>0</v>
      </c>
      <c r="AC93" s="40">
        <v>-0.16554208698451595</v>
      </c>
      <c r="AD93" s="40">
        <v>0</v>
      </c>
      <c r="AE93" s="40">
        <v>0</v>
      </c>
      <c r="AF93" s="40">
        <v>0</v>
      </c>
      <c r="AG93" s="40">
        <v>0</v>
      </c>
      <c r="AH93" s="40">
        <v>0.16602454944139022</v>
      </c>
      <c r="AI93" s="40">
        <v>0.38452092217466083</v>
      </c>
      <c r="AJ93" s="40">
        <v>0</v>
      </c>
      <c r="AK93" s="40">
        <v>1.6322839970306326</v>
      </c>
      <c r="AL93" s="40">
        <v>2.182829468646684</v>
      </c>
      <c r="AM93" s="40">
        <v>0.93954104430392893</v>
      </c>
      <c r="AN93" s="40">
        <v>9.2431940487452208E-2</v>
      </c>
      <c r="AO93" s="40">
        <v>0</v>
      </c>
      <c r="AP93" s="40">
        <v>0</v>
      </c>
      <c r="AQ93" s="40">
        <v>1.0319729847913812</v>
      </c>
      <c r="AR93" s="40">
        <v>0.16602454944139022</v>
      </c>
      <c r="AS93" s="73">
        <v>6.2157854863246413</v>
      </c>
      <c r="AT93" s="40">
        <v>0.93954104430392893</v>
      </c>
      <c r="AU93" s="40">
        <v>0.10941188668989389</v>
      </c>
      <c r="AV93" s="40">
        <v>0</v>
      </c>
      <c r="AW93" s="40">
        <v>0</v>
      </c>
      <c r="AX93" s="40">
        <v>1.0489529309938228</v>
      </c>
      <c r="AY93" s="40">
        <v>0.38452092217466083</v>
      </c>
      <c r="AZ93" s="73">
        <v>2.7279476109166234</v>
      </c>
      <c r="BA93" s="40">
        <v>0.93954104430392893</v>
      </c>
      <c r="BB93" s="40">
        <v>0.20184382717734611</v>
      </c>
      <c r="BC93" s="40">
        <v>0</v>
      </c>
      <c r="BD93" s="40">
        <v>0</v>
      </c>
      <c r="BE93" s="40">
        <v>1.1413848714812751</v>
      </c>
      <c r="BF93" s="40">
        <v>0.55054547161605105</v>
      </c>
      <c r="BG93" s="40">
        <v>14.052426192474456</v>
      </c>
      <c r="BH93" s="73">
        <v>2.0731891012215495</v>
      </c>
      <c r="BI93" s="40">
        <v>6.6906702746395217</v>
      </c>
      <c r="BJ93" s="40">
        <v>15.495917396717237</v>
      </c>
      <c r="BK93" s="40">
        <v>0</v>
      </c>
      <c r="BL93" s="40">
        <v>65.779874455000297</v>
      </c>
      <c r="BM93" s="40">
        <v>87.966462126357058</v>
      </c>
      <c r="BN93" s="40">
        <v>0.93954104430392893</v>
      </c>
      <c r="BO93" s="40">
        <v>0</v>
      </c>
      <c r="BP93" s="40">
        <v>0.20184382717734611</v>
      </c>
      <c r="BQ93" s="40">
        <v>0</v>
      </c>
      <c r="BR93" s="40">
        <v>0</v>
      </c>
      <c r="BS93" s="40">
        <v>0</v>
      </c>
      <c r="BT93" s="40">
        <v>0</v>
      </c>
      <c r="BU93" s="40">
        <v>0</v>
      </c>
      <c r="BV93" s="40">
        <v>0</v>
      </c>
      <c r="BW93" s="40">
        <v>0</v>
      </c>
      <c r="BX93" s="40">
        <v>2.2203715556311998</v>
      </c>
      <c r="BY93" s="40">
        <v>0.128</v>
      </c>
      <c r="BZ93" s="40">
        <v>-0.16554208698451595</v>
      </c>
      <c r="CA93" s="40">
        <v>0</v>
      </c>
      <c r="CB93" s="40">
        <v>1.1413848714812751</v>
      </c>
      <c r="CC93" s="40">
        <v>2.182829468646684</v>
      </c>
      <c r="CD93" s="81">
        <v>0.55652477791765476</v>
      </c>
      <c r="CE93" s="40">
        <v>79.832300647474767</v>
      </c>
      <c r="CF93" s="40">
        <v>1.7346073435489245E-2</v>
      </c>
      <c r="CG93" s="40">
        <v>0</v>
      </c>
      <c r="CH93" s="40">
        <v>1.7346073435489245E-2</v>
      </c>
      <c r="CI93" s="40">
        <v>8.6729412912025334E-4</v>
      </c>
      <c r="CJ93" s="40">
        <v>0</v>
      </c>
      <c r="CK93" s="40">
        <v>8.6729412912025334E-4</v>
      </c>
      <c r="CL93" s="40"/>
      <c r="CM93" s="40">
        <v>0</v>
      </c>
      <c r="CN93" s="40"/>
      <c r="CO93" s="40">
        <v>0</v>
      </c>
      <c r="CP93" s="40">
        <v>0</v>
      </c>
      <c r="CQ93" s="40">
        <v>0</v>
      </c>
      <c r="CR93" s="40">
        <v>0</v>
      </c>
      <c r="CS93" s="40">
        <v>0</v>
      </c>
      <c r="CT93" s="40">
        <v>0</v>
      </c>
      <c r="CU93" s="40">
        <v>0</v>
      </c>
      <c r="CV93" s="40">
        <v>9999</v>
      </c>
      <c r="CW93" s="73">
        <v>9999</v>
      </c>
      <c r="CX93" s="20"/>
      <c r="CY93" s="20"/>
      <c r="CZ93" s="20"/>
      <c r="DA93" s="20"/>
      <c r="DB93" s="20"/>
      <c r="DC93" s="20"/>
      <c r="DD93" s="20"/>
      <c r="DE93" s="20"/>
      <c r="DF93" s="20"/>
      <c r="DG93" s="20"/>
      <c r="DH93" s="20"/>
      <c r="DI93" s="20"/>
      <c r="DJ93" s="20"/>
      <c r="DK93" s="20"/>
      <c r="DL93" s="20"/>
      <c r="DM93" s="20"/>
      <c r="DN93" s="20"/>
      <c r="DO93" s="20"/>
      <c r="DP93" s="20"/>
      <c r="DQ93" s="20"/>
      <c r="DR93" s="20"/>
      <c r="DS93" s="20"/>
      <c r="DT93" s="20"/>
      <c r="DU93" s="20"/>
      <c r="DV93" s="20"/>
      <c r="DW93" s="20"/>
      <c r="DX93" s="20"/>
      <c r="DY93" s="20"/>
      <c r="DZ93" s="20"/>
      <c r="EA93" s="20"/>
    </row>
    <row r="94" spans="1:131">
      <c r="A94" s="20" t="s">
        <v>458</v>
      </c>
      <c r="B94" s="20"/>
      <c r="C94" s="40">
        <v>5</v>
      </c>
      <c r="D94" s="40">
        <v>1.7</v>
      </c>
      <c r="E94" s="40">
        <v>0</v>
      </c>
      <c r="F94" s="40">
        <v>0.64</v>
      </c>
      <c r="G94" s="40">
        <v>-1.218087651337482E-2</v>
      </c>
      <c r="H94" s="40">
        <v>0</v>
      </c>
      <c r="I94" s="40"/>
      <c r="J94" s="40"/>
      <c r="K94" s="40"/>
      <c r="L94" s="40">
        <v>1.8258823770952699</v>
      </c>
      <c r="M94" s="40">
        <v>2.6158861412839976E-4</v>
      </c>
      <c r="N94" s="40">
        <v>2.5970058481935513E-4</v>
      </c>
      <c r="O94" s="40">
        <v>0</v>
      </c>
      <c r="P94" s="40">
        <v>0</v>
      </c>
      <c r="Q94" s="40">
        <v>0</v>
      </c>
      <c r="R94" s="40">
        <v>0.12762454944139023</v>
      </c>
      <c r="S94" s="40">
        <v>0.29492092217466082</v>
      </c>
      <c r="T94" s="40">
        <v>0</v>
      </c>
      <c r="U94" s="40">
        <v>1.7978260840151485</v>
      </c>
      <c r="V94" s="40">
        <v>3.8400000000000004E-2</v>
      </c>
      <c r="W94" s="40">
        <v>8.9599999999999999E-2</v>
      </c>
      <c r="X94" s="40">
        <v>0</v>
      </c>
      <c r="Y94" s="40">
        <v>0</v>
      </c>
      <c r="Z94" s="40">
        <v>0</v>
      </c>
      <c r="AA94" s="40">
        <v>0</v>
      </c>
      <c r="AB94" s="40">
        <v>0</v>
      </c>
      <c r="AC94" s="40">
        <v>-0.16554208698451595</v>
      </c>
      <c r="AD94" s="40">
        <v>0</v>
      </c>
      <c r="AE94" s="40">
        <v>0</v>
      </c>
      <c r="AF94" s="40">
        <v>0</v>
      </c>
      <c r="AG94" s="40">
        <v>0</v>
      </c>
      <c r="AH94" s="40">
        <v>0.16602454944139022</v>
      </c>
      <c r="AI94" s="40">
        <v>0.38452092217466083</v>
      </c>
      <c r="AJ94" s="40">
        <v>0</v>
      </c>
      <c r="AK94" s="40">
        <v>1.6322839970306326</v>
      </c>
      <c r="AL94" s="40">
        <v>2.182829468646684</v>
      </c>
      <c r="AM94" s="40">
        <v>0.93954104430392893</v>
      </c>
      <c r="AN94" s="40">
        <v>9.2431940487452208E-2</v>
      </c>
      <c r="AO94" s="40">
        <v>0</v>
      </c>
      <c r="AP94" s="40">
        <v>0</v>
      </c>
      <c r="AQ94" s="40">
        <v>1.0319729847913812</v>
      </c>
      <c r="AR94" s="40">
        <v>0.16602454944139022</v>
      </c>
      <c r="AS94" s="73">
        <v>6.2157854863246413</v>
      </c>
      <c r="AT94" s="40">
        <v>0.93954104430392893</v>
      </c>
      <c r="AU94" s="40">
        <v>0.10941188668989389</v>
      </c>
      <c r="AV94" s="40">
        <v>0</v>
      </c>
      <c r="AW94" s="40">
        <v>0</v>
      </c>
      <c r="AX94" s="40">
        <v>1.0489529309938228</v>
      </c>
      <c r="AY94" s="40">
        <v>0.38452092217466083</v>
      </c>
      <c r="AZ94" s="73">
        <v>2.7279476109166234</v>
      </c>
      <c r="BA94" s="40">
        <v>0.93954104430392893</v>
      </c>
      <c r="BB94" s="40">
        <v>0.20184382717734611</v>
      </c>
      <c r="BC94" s="40">
        <v>0</v>
      </c>
      <c r="BD94" s="40">
        <v>0</v>
      </c>
      <c r="BE94" s="40">
        <v>1.1413848714812751</v>
      </c>
      <c r="BF94" s="40">
        <v>0.55054547161605105</v>
      </c>
      <c r="BG94" s="40">
        <v>14.052426192474456</v>
      </c>
      <c r="BH94" s="73">
        <v>2.0731891012215495</v>
      </c>
      <c r="BI94" s="40">
        <v>6.6906702746395217</v>
      </c>
      <c r="BJ94" s="40">
        <v>15.495917396717237</v>
      </c>
      <c r="BK94" s="40">
        <v>0</v>
      </c>
      <c r="BL94" s="40">
        <v>65.779874455000297</v>
      </c>
      <c r="BM94" s="40">
        <v>87.966462126357058</v>
      </c>
      <c r="BN94" s="40">
        <v>0.93954104430392893</v>
      </c>
      <c r="BO94" s="40">
        <v>0</v>
      </c>
      <c r="BP94" s="40">
        <v>0.20184382717734611</v>
      </c>
      <c r="BQ94" s="40">
        <v>0</v>
      </c>
      <c r="BR94" s="40">
        <v>0</v>
      </c>
      <c r="BS94" s="40">
        <v>0</v>
      </c>
      <c r="BT94" s="40">
        <v>0</v>
      </c>
      <c r="BU94" s="40">
        <v>0</v>
      </c>
      <c r="BV94" s="40">
        <v>0</v>
      </c>
      <c r="BW94" s="40">
        <v>0</v>
      </c>
      <c r="BX94" s="40">
        <v>2.2203715556311998</v>
      </c>
      <c r="BY94" s="40">
        <v>0.128</v>
      </c>
      <c r="BZ94" s="40">
        <v>-0.16554208698451595</v>
      </c>
      <c r="CA94" s="40">
        <v>0</v>
      </c>
      <c r="CB94" s="40">
        <v>1.1413848714812751</v>
      </c>
      <c r="CC94" s="40">
        <v>2.182829468646684</v>
      </c>
      <c r="CD94" s="81">
        <v>0.55652477791765476</v>
      </c>
      <c r="CE94" s="40">
        <v>79.832300647474767</v>
      </c>
      <c r="CF94" s="40">
        <v>1.7346073435489245E-2</v>
      </c>
      <c r="CG94" s="40">
        <v>0</v>
      </c>
      <c r="CH94" s="40">
        <v>1.7346073435489245E-2</v>
      </c>
      <c r="CI94" s="40">
        <v>8.6729412912025334E-4</v>
      </c>
      <c r="CJ94" s="40">
        <v>0</v>
      </c>
      <c r="CK94" s="40">
        <v>8.6729412912025334E-4</v>
      </c>
      <c r="CL94" s="40"/>
      <c r="CM94" s="40">
        <v>0</v>
      </c>
      <c r="CN94" s="40"/>
      <c r="CO94" s="40">
        <v>0</v>
      </c>
      <c r="CP94" s="40">
        <v>0</v>
      </c>
      <c r="CQ94" s="40">
        <v>0</v>
      </c>
      <c r="CR94" s="40">
        <v>0</v>
      </c>
      <c r="CS94" s="40">
        <v>0</v>
      </c>
      <c r="CT94" s="40">
        <v>0</v>
      </c>
      <c r="CU94" s="40">
        <v>0</v>
      </c>
      <c r="CV94" s="40">
        <v>9999</v>
      </c>
      <c r="CW94" s="73">
        <v>9999</v>
      </c>
      <c r="CX94" s="20"/>
      <c r="CY94" s="20"/>
      <c r="CZ94" s="20"/>
      <c r="DA94" s="20"/>
      <c r="DB94" s="20"/>
      <c r="DC94" s="20"/>
      <c r="DD94" s="20"/>
      <c r="DE94" s="20"/>
      <c r="DF94" s="20"/>
      <c r="DG94" s="20"/>
      <c r="DH94" s="20"/>
      <c r="DI94" s="20"/>
      <c r="DJ94" s="20"/>
      <c r="DK94" s="20"/>
      <c r="DL94" s="20"/>
      <c r="DM94" s="20"/>
      <c r="DN94" s="20"/>
      <c r="DO94" s="20"/>
      <c r="DP94" s="20"/>
      <c r="DQ94" s="20"/>
      <c r="DR94" s="20"/>
      <c r="DS94" s="20"/>
      <c r="DT94" s="20"/>
      <c r="DU94" s="20"/>
      <c r="DV94" s="20"/>
      <c r="DW94" s="20"/>
      <c r="DX94" s="20"/>
      <c r="DY94" s="20"/>
      <c r="DZ94" s="20"/>
      <c r="EA94" s="20"/>
    </row>
    <row r="95" spans="1:131">
      <c r="A95" s="20"/>
      <c r="B95" s="2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c r="CD95" s="40"/>
      <c r="CE95" s="40"/>
      <c r="CF95" s="40"/>
      <c r="CG95" s="40"/>
      <c r="CH95" s="40"/>
      <c r="CI95" s="40"/>
      <c r="CJ95" s="40"/>
      <c r="CK95" s="40"/>
      <c r="CL95" s="40"/>
      <c r="CM95" s="40"/>
      <c r="CN95" s="40"/>
      <c r="CO95" s="40"/>
      <c r="CP95" s="40"/>
      <c r="CQ95" s="40"/>
      <c r="CR95" s="40"/>
      <c r="CS95" s="40"/>
      <c r="CT95" s="40"/>
      <c r="CU95" s="40"/>
      <c r="CV95" s="40"/>
      <c r="CW95" s="40"/>
      <c r="CX95" s="20"/>
      <c r="CY95" s="20"/>
      <c r="CZ95" s="20"/>
      <c r="DA95" s="20"/>
      <c r="DB95" s="20"/>
      <c r="DC95" s="20"/>
      <c r="DD95" s="20"/>
      <c r="DE95" s="20"/>
      <c r="DF95" s="20"/>
      <c r="DG95" s="20"/>
      <c r="DH95" s="20"/>
      <c r="DI95" s="20"/>
      <c r="DJ95" s="20"/>
      <c r="DK95" s="20"/>
      <c r="DL95" s="20"/>
      <c r="DM95" s="20"/>
      <c r="DN95" s="20"/>
      <c r="DO95" s="20"/>
      <c r="DP95" s="20"/>
      <c r="DQ95" s="20"/>
      <c r="DR95" s="20"/>
      <c r="DS95" s="20"/>
      <c r="DT95" s="20"/>
      <c r="DU95" s="20"/>
      <c r="DV95" s="20"/>
      <c r="DW95" s="20"/>
      <c r="DX95" s="20"/>
      <c r="DY95" s="20"/>
      <c r="DZ95" s="20"/>
      <c r="EA95" s="20"/>
    </row>
    <row r="96" spans="1:131">
      <c r="A96" s="20"/>
      <c r="B96" s="20"/>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G96" s="40"/>
      <c r="AH96" s="40"/>
      <c r="AI96" s="40"/>
      <c r="AJ96" s="40"/>
      <c r="AK96" s="40"/>
      <c r="AL96" s="40"/>
      <c r="AM96" s="40"/>
      <c r="AN96" s="40"/>
      <c r="AO96" s="40"/>
      <c r="AP96" s="40"/>
      <c r="AQ96" s="40"/>
      <c r="AR96" s="40"/>
      <c r="AS96" s="40"/>
      <c r="AT96" s="40"/>
      <c r="AU96" s="40"/>
      <c r="AV96" s="40"/>
      <c r="AW96" s="40"/>
      <c r="AX96" s="40"/>
      <c r="AY96" s="40"/>
      <c r="AZ96" s="40"/>
      <c r="BA96" s="40"/>
      <c r="BB96" s="40"/>
      <c r="BC96" s="40"/>
      <c r="BD96" s="40"/>
      <c r="BE96" s="40"/>
      <c r="BF96" s="40"/>
      <c r="BG96" s="40"/>
      <c r="BH96" s="40"/>
      <c r="BI96" s="40"/>
      <c r="BJ96" s="40"/>
      <c r="BK96" s="40"/>
      <c r="BL96" s="40"/>
      <c r="BM96" s="40"/>
      <c r="BN96" s="40"/>
      <c r="BO96" s="40"/>
      <c r="BP96" s="40"/>
      <c r="BQ96" s="40"/>
      <c r="BR96" s="40"/>
      <c r="BS96" s="40"/>
      <c r="BT96" s="40"/>
      <c r="BU96" s="40"/>
      <c r="BV96" s="40"/>
      <c r="BW96" s="40"/>
      <c r="BX96" s="40"/>
      <c r="BY96" s="40"/>
      <c r="BZ96" s="40"/>
      <c r="CA96" s="40"/>
      <c r="CB96" s="40"/>
      <c r="CC96" s="40"/>
      <c r="CD96" s="40"/>
      <c r="CE96" s="40"/>
      <c r="CF96" s="40"/>
      <c r="CG96" s="40"/>
      <c r="CH96" s="40"/>
      <c r="CI96" s="40"/>
      <c r="CJ96" s="40"/>
      <c r="CK96" s="40"/>
      <c r="CL96" s="40"/>
      <c r="CM96" s="40"/>
      <c r="CN96" s="40"/>
      <c r="CO96" s="40"/>
      <c r="CP96" s="40"/>
      <c r="CQ96" s="40"/>
      <c r="CR96" s="40"/>
      <c r="CS96" s="40"/>
      <c r="CT96" s="40"/>
      <c r="CU96" s="40"/>
      <c r="CV96" s="40"/>
      <c r="CW96" s="40"/>
      <c r="CX96" s="20"/>
      <c r="CY96" s="20"/>
      <c r="CZ96" s="20"/>
      <c r="DA96" s="20"/>
      <c r="DB96" s="20"/>
      <c r="DC96" s="20"/>
      <c r="DD96" s="20"/>
      <c r="DE96" s="20"/>
      <c r="DF96" s="20"/>
      <c r="DG96" s="20"/>
      <c r="DH96" s="20"/>
      <c r="DI96" s="20"/>
      <c r="DJ96" s="20"/>
      <c r="DK96" s="20"/>
      <c r="DL96" s="20"/>
      <c r="DM96" s="20"/>
      <c r="DN96" s="20"/>
      <c r="DO96" s="20"/>
      <c r="DP96" s="20"/>
      <c r="DQ96" s="20"/>
      <c r="DR96" s="20"/>
      <c r="DS96" s="20"/>
      <c r="DT96" s="20"/>
      <c r="DU96" s="20"/>
      <c r="DV96" s="20"/>
      <c r="DW96" s="20"/>
      <c r="DX96" s="20"/>
      <c r="DY96" s="20"/>
      <c r="DZ96" s="20"/>
      <c r="EA96" s="20"/>
    </row>
    <row r="97" spans="1:131" ht="13.5" thickBot="1">
      <c r="A97" s="51" t="s">
        <v>227</v>
      </c>
      <c r="B97" s="53"/>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0"/>
      <c r="BY97" s="40"/>
      <c r="BZ97" s="40"/>
      <c r="CA97" s="40"/>
      <c r="CB97" s="40"/>
      <c r="CC97" s="40"/>
      <c r="CD97" s="40"/>
      <c r="CE97" s="40"/>
      <c r="CF97" s="40"/>
      <c r="CG97" s="40"/>
      <c r="CH97" s="40"/>
      <c r="CI97" s="40"/>
      <c r="CJ97" s="40"/>
      <c r="CK97" s="40"/>
      <c r="CL97" s="40"/>
      <c r="CM97" s="40"/>
      <c r="CN97" s="40"/>
      <c r="CO97" s="40"/>
      <c r="CP97" s="40"/>
      <c r="CQ97" s="40"/>
      <c r="CR97" s="40"/>
      <c r="CS97" s="40"/>
      <c r="CT97" s="40"/>
      <c r="CU97" s="40"/>
      <c r="CV97" s="40"/>
      <c r="CW97" s="40"/>
      <c r="CX97" s="20"/>
      <c r="CY97" s="20"/>
      <c r="CZ97" s="20"/>
      <c r="DA97" s="20"/>
      <c r="DB97" s="20"/>
      <c r="DC97" s="20"/>
      <c r="DD97" s="20"/>
      <c r="DE97" s="20"/>
      <c r="DF97" s="20"/>
      <c r="DG97" s="20"/>
      <c r="DH97" s="20"/>
      <c r="DI97" s="20"/>
      <c r="DJ97" s="20"/>
      <c r="DK97" s="20"/>
      <c r="DL97" s="20"/>
      <c r="DM97" s="20"/>
      <c r="DN97" s="20"/>
      <c r="DO97" s="20"/>
      <c r="DP97" s="20"/>
      <c r="DQ97" s="20"/>
      <c r="DR97" s="20"/>
      <c r="DS97" s="20"/>
      <c r="DT97" s="20"/>
      <c r="DU97" s="20"/>
      <c r="DV97" s="20"/>
      <c r="DW97" s="20"/>
      <c r="DX97" s="20"/>
      <c r="DY97" s="20"/>
      <c r="DZ97" s="20"/>
      <c r="EA97" s="20"/>
    </row>
    <row r="98" spans="1:131" ht="13.5" thickBot="1">
      <c r="A98" s="74" t="s">
        <v>228</v>
      </c>
      <c r="B98" s="75"/>
      <c r="C98" s="76"/>
      <c r="D98" s="76"/>
      <c r="E98" s="76"/>
      <c r="F98" s="76"/>
      <c r="G98" s="76"/>
      <c r="H98" s="76"/>
      <c r="I98" s="76"/>
      <c r="J98" s="76"/>
      <c r="K98" s="76"/>
      <c r="L98" s="77"/>
      <c r="M98" s="78"/>
      <c r="N98" s="79" t="s">
        <v>366</v>
      </c>
      <c r="O98" s="76"/>
      <c r="P98" s="76"/>
      <c r="Q98" s="76"/>
      <c r="R98" s="76"/>
      <c r="S98" s="76"/>
      <c r="T98" s="76"/>
      <c r="U98" s="76"/>
      <c r="V98" s="76"/>
      <c r="W98" s="76"/>
      <c r="X98" s="76"/>
      <c r="Y98" s="77"/>
      <c r="Z98" s="78"/>
      <c r="AA98" s="79" t="s">
        <v>367</v>
      </c>
      <c r="AB98" s="76"/>
      <c r="AC98" s="76"/>
      <c r="AD98" s="76"/>
      <c r="AE98" s="76"/>
      <c r="AF98" s="76"/>
      <c r="AG98" s="76"/>
      <c r="AH98" s="76"/>
      <c r="AI98" s="76"/>
      <c r="AJ98" s="76"/>
      <c r="AK98" s="76"/>
      <c r="AL98" s="77"/>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40"/>
      <c r="BX98" s="40"/>
      <c r="BY98" s="40"/>
      <c r="BZ98" s="40"/>
      <c r="CA98" s="40"/>
      <c r="CB98" s="40"/>
      <c r="CC98" s="40"/>
      <c r="CD98" s="40"/>
      <c r="CE98" s="40"/>
      <c r="CF98" s="40"/>
      <c r="CG98" s="40"/>
      <c r="CH98" s="40"/>
      <c r="CI98" s="40"/>
      <c r="CJ98" s="40"/>
      <c r="CK98" s="40"/>
      <c r="CL98" s="40"/>
      <c r="CM98" s="40"/>
      <c r="CN98" s="40"/>
      <c r="CO98" s="40"/>
      <c r="CP98" s="40"/>
      <c r="CQ98" s="40"/>
      <c r="CR98" s="40"/>
      <c r="CS98" s="40"/>
      <c r="CT98" s="40"/>
      <c r="CU98" s="40"/>
      <c r="CV98" s="40"/>
      <c r="CW98" s="40"/>
      <c r="CX98" s="20"/>
      <c r="CY98" s="20"/>
      <c r="CZ98" s="20"/>
      <c r="DA98" s="20"/>
      <c r="DB98" s="20"/>
      <c r="DC98" s="20"/>
      <c r="DD98" s="20"/>
      <c r="DE98" s="20"/>
      <c r="DF98" s="20"/>
      <c r="DG98" s="20"/>
      <c r="DH98" s="20"/>
      <c r="DI98" s="20"/>
      <c r="DJ98" s="20"/>
      <c r="DK98" s="20"/>
      <c r="DL98" s="20"/>
      <c r="DM98" s="20"/>
      <c r="DN98" s="20"/>
      <c r="DO98" s="20"/>
      <c r="DP98" s="20"/>
      <c r="DQ98" s="20"/>
      <c r="DR98" s="20"/>
      <c r="DS98" s="20"/>
      <c r="DT98" s="20"/>
      <c r="DU98" s="20"/>
      <c r="DV98" s="20"/>
      <c r="DW98" s="20"/>
      <c r="DX98" s="20"/>
      <c r="DY98" s="20"/>
      <c r="DZ98" s="20"/>
      <c r="EA98" s="20"/>
    </row>
    <row r="99" spans="1:131" ht="102">
      <c r="A99" s="69"/>
      <c r="B99" s="70" t="s">
        <v>229</v>
      </c>
      <c r="C99" s="71" t="s">
        <v>230</v>
      </c>
      <c r="D99" s="71" t="s">
        <v>231</v>
      </c>
      <c r="E99" s="71" t="s">
        <v>232</v>
      </c>
      <c r="F99" s="71" t="s">
        <v>233</v>
      </c>
      <c r="G99" s="71" t="s">
        <v>234</v>
      </c>
      <c r="H99" s="71" t="s">
        <v>235</v>
      </c>
      <c r="I99" s="71" t="s">
        <v>236</v>
      </c>
      <c r="J99" s="71" t="s">
        <v>237</v>
      </c>
      <c r="K99" s="71" t="s">
        <v>48</v>
      </c>
      <c r="L99" s="71" t="s">
        <v>210</v>
      </c>
      <c r="M99" s="71" t="s">
        <v>238</v>
      </c>
      <c r="N99" s="71" t="s">
        <v>239</v>
      </c>
      <c r="O99" s="71" t="s">
        <v>240</v>
      </c>
      <c r="P99" s="71" t="s">
        <v>241</v>
      </c>
      <c r="Q99" s="71" t="s">
        <v>242</v>
      </c>
      <c r="R99" s="71" t="s">
        <v>243</v>
      </c>
      <c r="S99" s="71" t="s">
        <v>244</v>
      </c>
      <c r="T99" s="71" t="s">
        <v>245</v>
      </c>
      <c r="U99" s="71" t="s">
        <v>246</v>
      </c>
      <c r="V99" s="71" t="s">
        <v>247</v>
      </c>
      <c r="W99" s="71" t="s">
        <v>248</v>
      </c>
      <c r="X99" s="71" t="s">
        <v>249</v>
      </c>
      <c r="Y99" s="71" t="s">
        <v>250</v>
      </c>
      <c r="Z99" s="71"/>
      <c r="AA99" s="71" t="s">
        <v>239</v>
      </c>
      <c r="AB99" s="71" t="s">
        <v>240</v>
      </c>
      <c r="AC99" s="71" t="s">
        <v>241</v>
      </c>
      <c r="AD99" s="71" t="s">
        <v>242</v>
      </c>
      <c r="AE99" s="71" t="s">
        <v>243</v>
      </c>
      <c r="AF99" s="71" t="s">
        <v>244</v>
      </c>
      <c r="AG99" s="71" t="s">
        <v>245</v>
      </c>
      <c r="AH99" s="71" t="s">
        <v>246</v>
      </c>
      <c r="AI99" s="71" t="s">
        <v>247</v>
      </c>
      <c r="AJ99" s="71" t="s">
        <v>248</v>
      </c>
      <c r="AK99" s="71" t="s">
        <v>249</v>
      </c>
      <c r="AL99" s="71" t="s">
        <v>250</v>
      </c>
      <c r="AM99" s="40"/>
      <c r="AN99" s="40"/>
      <c r="AO99" s="40"/>
      <c r="AP99" s="40"/>
      <c r="AQ99" s="40"/>
      <c r="AR99" s="40"/>
      <c r="AS99" s="40"/>
      <c r="AT99" s="40"/>
      <c r="AU99" s="40"/>
      <c r="AV99" s="40"/>
      <c r="AW99" s="40"/>
      <c r="AX99" s="40"/>
      <c r="AY99" s="40"/>
      <c r="AZ99" s="40"/>
      <c r="BA99" s="40"/>
      <c r="BB99" s="40"/>
      <c r="BC99" s="40"/>
      <c r="BD99" s="40"/>
      <c r="BE99" s="40"/>
      <c r="BF99" s="40"/>
      <c r="BG99" s="40"/>
      <c r="BH99" s="40"/>
      <c r="BI99" s="40"/>
      <c r="BJ99" s="40"/>
      <c r="BK99" s="40"/>
      <c r="BL99" s="40"/>
      <c r="BM99" s="40"/>
      <c r="BN99" s="40"/>
      <c r="BO99" s="40"/>
      <c r="BP99" s="40"/>
      <c r="BQ99" s="40"/>
      <c r="BR99" s="40"/>
      <c r="BS99" s="40"/>
      <c r="BT99" s="40"/>
      <c r="BU99" s="40"/>
      <c r="BV99" s="40"/>
      <c r="BW99" s="40"/>
      <c r="BX99" s="40"/>
      <c r="BY99" s="40"/>
      <c r="BZ99" s="40"/>
      <c r="CA99" s="40"/>
      <c r="CB99" s="40"/>
      <c r="CC99" s="40"/>
      <c r="CD99" s="40"/>
      <c r="CE99" s="40"/>
      <c r="CF99" s="40"/>
      <c r="CG99" s="40"/>
      <c r="CH99" s="40"/>
      <c r="CI99" s="40"/>
      <c r="CJ99" s="40"/>
      <c r="CK99" s="40"/>
      <c r="CL99" s="40"/>
      <c r="CM99" s="40"/>
      <c r="CN99" s="40"/>
      <c r="CO99" s="40"/>
      <c r="CP99" s="40"/>
      <c r="CQ99" s="40"/>
      <c r="CR99" s="40"/>
      <c r="CS99" s="40"/>
      <c r="CT99" s="40"/>
      <c r="CU99" s="40"/>
      <c r="CV99" s="40"/>
      <c r="CW99" s="40"/>
      <c r="CX99" s="20"/>
      <c r="CY99" s="20"/>
      <c r="CZ99" s="20"/>
      <c r="DA99" s="20"/>
      <c r="DB99" s="20"/>
      <c r="DC99" s="20"/>
      <c r="DD99" s="20"/>
      <c r="DE99" s="20"/>
      <c r="DF99" s="20"/>
      <c r="DG99" s="20"/>
      <c r="DH99" s="20"/>
      <c r="DI99" s="20"/>
      <c r="DJ99" s="20"/>
      <c r="DK99" s="20"/>
      <c r="DL99" s="20"/>
      <c r="DM99" s="20"/>
      <c r="DN99" s="20"/>
      <c r="DO99" s="20"/>
      <c r="DP99" s="20"/>
      <c r="DQ99" s="20"/>
      <c r="DR99" s="20"/>
      <c r="DS99" s="20"/>
      <c r="DT99" s="20"/>
      <c r="DU99" s="20"/>
      <c r="DV99" s="20"/>
      <c r="DW99" s="20"/>
      <c r="DX99" s="20"/>
      <c r="DY99" s="20"/>
      <c r="DZ99" s="20"/>
      <c r="EA99" s="20"/>
    </row>
    <row r="100" spans="1:131">
      <c r="A100" s="20"/>
      <c r="B100" s="41" t="s">
        <v>251</v>
      </c>
      <c r="C100" s="80">
        <v>0</v>
      </c>
      <c r="D100" s="80">
        <v>0</v>
      </c>
      <c r="E100" s="80">
        <v>0</v>
      </c>
      <c r="F100" s="80">
        <v>0</v>
      </c>
      <c r="G100" s="80">
        <v>0</v>
      </c>
      <c r="H100" s="80">
        <v>0</v>
      </c>
      <c r="I100" s="80">
        <v>0</v>
      </c>
      <c r="J100" s="80">
        <v>0</v>
      </c>
      <c r="K100" s="80">
        <v>0</v>
      </c>
      <c r="L100" s="81">
        <v>0</v>
      </c>
      <c r="M100" s="82">
        <v>0</v>
      </c>
      <c r="N100" s="82">
        <v>0</v>
      </c>
      <c r="O100" s="82">
        <v>0</v>
      </c>
      <c r="P100" s="82">
        <v>0</v>
      </c>
      <c r="Q100" s="82">
        <v>0</v>
      </c>
      <c r="R100" s="82">
        <v>0</v>
      </c>
      <c r="S100" s="82">
        <v>0</v>
      </c>
      <c r="T100" s="82">
        <v>0</v>
      </c>
      <c r="U100" s="82">
        <v>0</v>
      </c>
      <c r="V100" s="82">
        <v>0</v>
      </c>
      <c r="W100" s="82">
        <v>0</v>
      </c>
      <c r="X100" s="82">
        <v>0</v>
      </c>
      <c r="Y100" s="82">
        <v>0</v>
      </c>
      <c r="Z100" s="82"/>
      <c r="AA100" s="82">
        <v>0</v>
      </c>
      <c r="AB100" s="82">
        <v>0</v>
      </c>
      <c r="AC100" s="82">
        <v>0</v>
      </c>
      <c r="AD100" s="82">
        <v>0</v>
      </c>
      <c r="AE100" s="82">
        <v>0</v>
      </c>
      <c r="AF100" s="82">
        <v>0</v>
      </c>
      <c r="AG100" s="82">
        <v>0</v>
      </c>
      <c r="AH100" s="82">
        <v>0</v>
      </c>
      <c r="AI100" s="82">
        <v>0</v>
      </c>
      <c r="AJ100" s="82">
        <v>0</v>
      </c>
      <c r="AK100" s="82">
        <v>0</v>
      </c>
      <c r="AL100" s="82">
        <v>0</v>
      </c>
      <c r="AM100" s="40"/>
      <c r="AN100" s="40"/>
      <c r="AO100" s="40"/>
      <c r="AP100" s="40"/>
      <c r="AQ100" s="40"/>
      <c r="AR100" s="40"/>
      <c r="AS100" s="40"/>
      <c r="AT100" s="40"/>
      <c r="AU100" s="40"/>
      <c r="AV100" s="40"/>
      <c r="AW100" s="40"/>
      <c r="AX100" s="40"/>
      <c r="AY100" s="40"/>
      <c r="AZ100" s="40"/>
      <c r="BA100" s="40"/>
      <c r="BB100" s="40"/>
      <c r="BC100" s="40"/>
      <c r="BD100" s="40"/>
      <c r="BE100" s="40"/>
      <c r="BF100" s="40"/>
      <c r="BG100" s="40"/>
      <c r="BH100" s="40"/>
      <c r="BI100" s="40"/>
      <c r="BJ100" s="40"/>
      <c r="BK100" s="40"/>
      <c r="BL100" s="40"/>
      <c r="BM100" s="40"/>
      <c r="BN100" s="40"/>
      <c r="BO100" s="40"/>
      <c r="BP100" s="40"/>
      <c r="BQ100" s="40"/>
      <c r="BR100" s="40"/>
      <c r="BS100" s="40"/>
      <c r="BT100" s="40"/>
      <c r="BU100" s="40"/>
      <c r="BV100" s="40"/>
      <c r="BW100" s="40"/>
      <c r="BX100" s="40"/>
      <c r="BY100" s="40"/>
      <c r="BZ100" s="40"/>
      <c r="CA100" s="40"/>
      <c r="CB100" s="40"/>
      <c r="CC100" s="40"/>
      <c r="CD100" s="40"/>
      <c r="CE100" s="40"/>
      <c r="CF100" s="40"/>
      <c r="CG100" s="40"/>
      <c r="CH100" s="40"/>
      <c r="CI100" s="40"/>
      <c r="CJ100" s="40"/>
      <c r="CK100" s="40"/>
      <c r="CL100" s="40"/>
      <c r="CM100" s="40"/>
      <c r="CN100" s="40"/>
      <c r="CO100" s="40"/>
      <c r="CP100" s="40"/>
      <c r="CQ100" s="40"/>
      <c r="CR100" s="40"/>
      <c r="CS100" s="40"/>
      <c r="CT100" s="40"/>
      <c r="CU100" s="40"/>
      <c r="CV100" s="40"/>
      <c r="CW100" s="40"/>
      <c r="CX100" s="20"/>
      <c r="CY100" s="20"/>
      <c r="CZ100" s="20"/>
      <c r="DA100" s="20"/>
      <c r="DB100" s="20"/>
      <c r="DC100" s="20"/>
      <c r="DD100" s="20"/>
      <c r="DE100" s="20"/>
      <c r="DF100" s="20"/>
      <c r="DG100" s="20"/>
      <c r="DH100" s="20"/>
      <c r="DI100" s="20"/>
      <c r="DJ100" s="20"/>
      <c r="DK100" s="20"/>
      <c r="DL100" s="20"/>
      <c r="DM100" s="20"/>
      <c r="DN100" s="20"/>
      <c r="DO100" s="20"/>
      <c r="DP100" s="20"/>
      <c r="DQ100" s="20"/>
      <c r="DR100" s="20"/>
      <c r="DS100" s="20"/>
      <c r="DT100" s="20"/>
      <c r="DU100" s="20"/>
      <c r="DV100" s="20"/>
      <c r="DW100" s="20"/>
      <c r="DX100" s="20"/>
      <c r="DY100" s="20"/>
      <c r="DZ100" s="20"/>
      <c r="EA100" s="20"/>
    </row>
    <row r="101" spans="1:131">
      <c r="A101" s="20"/>
      <c r="B101" s="41" t="s">
        <v>252</v>
      </c>
      <c r="C101" s="80">
        <v>0</v>
      </c>
      <c r="D101" s="80">
        <v>0</v>
      </c>
      <c r="E101" s="80">
        <v>0</v>
      </c>
      <c r="F101" s="80">
        <v>0</v>
      </c>
      <c r="G101" s="80">
        <v>0</v>
      </c>
      <c r="H101" s="80">
        <v>0</v>
      </c>
      <c r="I101" s="80">
        <v>0</v>
      </c>
      <c r="J101" s="80">
        <v>0</v>
      </c>
      <c r="K101" s="80">
        <v>0</v>
      </c>
      <c r="L101" s="81">
        <v>0</v>
      </c>
      <c r="M101" s="82">
        <v>0</v>
      </c>
      <c r="N101" s="82">
        <v>0</v>
      </c>
      <c r="O101" s="82">
        <v>0</v>
      </c>
      <c r="P101" s="82">
        <v>0</v>
      </c>
      <c r="Q101" s="82">
        <v>0</v>
      </c>
      <c r="R101" s="82">
        <v>0</v>
      </c>
      <c r="S101" s="82">
        <v>0</v>
      </c>
      <c r="T101" s="82">
        <v>0</v>
      </c>
      <c r="U101" s="82">
        <v>0</v>
      </c>
      <c r="V101" s="82">
        <v>0</v>
      </c>
      <c r="W101" s="82">
        <v>0</v>
      </c>
      <c r="X101" s="82">
        <v>0</v>
      </c>
      <c r="Y101" s="82">
        <v>0</v>
      </c>
      <c r="Z101" s="82"/>
      <c r="AA101" s="82">
        <v>0</v>
      </c>
      <c r="AB101" s="82">
        <v>0</v>
      </c>
      <c r="AC101" s="82">
        <v>0</v>
      </c>
      <c r="AD101" s="82">
        <v>0</v>
      </c>
      <c r="AE101" s="82">
        <v>0</v>
      </c>
      <c r="AF101" s="82">
        <v>0</v>
      </c>
      <c r="AG101" s="82">
        <v>0</v>
      </c>
      <c r="AH101" s="82">
        <v>0</v>
      </c>
      <c r="AI101" s="82">
        <v>0</v>
      </c>
      <c r="AJ101" s="82">
        <v>0</v>
      </c>
      <c r="AK101" s="82">
        <v>0</v>
      </c>
      <c r="AL101" s="82">
        <v>0</v>
      </c>
      <c r="AM101" s="40"/>
      <c r="AN101" s="40"/>
      <c r="AO101" s="40"/>
      <c r="AP101" s="40"/>
      <c r="AQ101" s="40"/>
      <c r="AR101" s="40"/>
      <c r="AS101" s="40"/>
      <c r="AT101" s="40"/>
      <c r="AU101" s="40"/>
      <c r="AV101" s="40"/>
      <c r="AW101" s="40"/>
      <c r="AX101" s="40"/>
      <c r="AY101" s="40"/>
      <c r="AZ101" s="40"/>
      <c r="BA101" s="40"/>
      <c r="BB101" s="40"/>
      <c r="BC101" s="40"/>
      <c r="BD101" s="40"/>
      <c r="BE101" s="40"/>
      <c r="BF101" s="40"/>
      <c r="BG101" s="40"/>
      <c r="BH101" s="40"/>
      <c r="BI101" s="40"/>
      <c r="BJ101" s="40"/>
      <c r="BK101" s="40"/>
      <c r="BL101" s="40"/>
      <c r="BM101" s="40"/>
      <c r="BN101" s="40"/>
      <c r="BO101" s="40"/>
      <c r="BP101" s="40"/>
      <c r="BQ101" s="40"/>
      <c r="BR101" s="40"/>
      <c r="BS101" s="40"/>
      <c r="BT101" s="40"/>
      <c r="BU101" s="40"/>
      <c r="BV101" s="40"/>
      <c r="BW101" s="40"/>
      <c r="BX101" s="40"/>
      <c r="BY101" s="40"/>
      <c r="BZ101" s="40"/>
      <c r="CA101" s="40"/>
      <c r="CB101" s="40"/>
      <c r="CC101" s="40"/>
      <c r="CD101" s="40"/>
      <c r="CE101" s="40"/>
      <c r="CF101" s="40"/>
      <c r="CG101" s="40"/>
      <c r="CH101" s="40"/>
      <c r="CI101" s="40"/>
      <c r="CJ101" s="40"/>
      <c r="CK101" s="40"/>
      <c r="CL101" s="40"/>
      <c r="CM101" s="40"/>
      <c r="CN101" s="40"/>
      <c r="CO101" s="40"/>
      <c r="CP101" s="40"/>
      <c r="CQ101" s="40"/>
      <c r="CR101" s="40"/>
      <c r="CS101" s="40"/>
      <c r="CT101" s="40"/>
      <c r="CU101" s="40"/>
      <c r="CV101" s="40"/>
      <c r="CW101" s="40"/>
      <c r="CX101" s="20"/>
      <c r="CY101" s="20"/>
      <c r="CZ101" s="20"/>
      <c r="DA101" s="20"/>
      <c r="DB101" s="20"/>
      <c r="DC101" s="20"/>
      <c r="DD101" s="20"/>
      <c r="DE101" s="20"/>
      <c r="DF101" s="20"/>
      <c r="DG101" s="20"/>
      <c r="DH101" s="20"/>
      <c r="DI101" s="20"/>
      <c r="DJ101" s="20"/>
      <c r="DK101" s="20"/>
      <c r="DL101" s="20"/>
      <c r="DM101" s="20"/>
      <c r="DN101" s="20"/>
      <c r="DO101" s="20"/>
      <c r="DP101" s="20"/>
      <c r="DQ101" s="20"/>
      <c r="DR101" s="20"/>
      <c r="DS101" s="20"/>
      <c r="DT101" s="20"/>
      <c r="DU101" s="20"/>
      <c r="DV101" s="20"/>
      <c r="DW101" s="20"/>
      <c r="DX101" s="20"/>
      <c r="DY101" s="20"/>
      <c r="DZ101" s="20"/>
      <c r="EA101" s="20"/>
    </row>
    <row r="102" spans="1:131">
      <c r="A102" s="20"/>
      <c r="B102" s="41" t="s">
        <v>253</v>
      </c>
      <c r="C102" s="80"/>
      <c r="D102" s="80"/>
      <c r="E102" s="80"/>
      <c r="F102" s="80"/>
      <c r="G102" s="80"/>
      <c r="H102" s="80"/>
      <c r="I102" s="80"/>
      <c r="J102" s="80"/>
      <c r="K102" s="80"/>
      <c r="L102" s="81"/>
      <c r="M102" s="82"/>
      <c r="N102" s="82"/>
      <c r="O102" s="82"/>
      <c r="P102" s="82"/>
      <c r="Q102" s="82"/>
      <c r="R102" s="82"/>
      <c r="S102" s="82"/>
      <c r="T102" s="82"/>
      <c r="U102" s="82"/>
      <c r="V102" s="82"/>
      <c r="W102" s="82"/>
      <c r="X102" s="82"/>
      <c r="Y102" s="82"/>
      <c r="Z102" s="82"/>
      <c r="AA102" s="82"/>
      <c r="AB102" s="82"/>
      <c r="AC102" s="82"/>
      <c r="AD102" s="82"/>
      <c r="AE102" s="82"/>
      <c r="AF102" s="82"/>
      <c r="AG102" s="82"/>
      <c r="AH102" s="82"/>
      <c r="AI102" s="82"/>
      <c r="AJ102" s="82"/>
      <c r="AK102" s="82"/>
      <c r="AL102" s="82"/>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0"/>
      <c r="BY102" s="40"/>
      <c r="BZ102" s="40"/>
      <c r="CA102" s="40"/>
      <c r="CB102" s="40"/>
      <c r="CC102" s="40"/>
      <c r="CD102" s="40"/>
      <c r="CE102" s="40"/>
      <c r="CF102" s="40"/>
      <c r="CG102" s="40"/>
      <c r="CH102" s="40"/>
      <c r="CI102" s="40"/>
      <c r="CJ102" s="40"/>
      <c r="CK102" s="40"/>
      <c r="CL102" s="40"/>
      <c r="CM102" s="40"/>
      <c r="CN102" s="40"/>
      <c r="CO102" s="40"/>
      <c r="CP102" s="40"/>
      <c r="CQ102" s="40"/>
      <c r="CR102" s="40"/>
      <c r="CS102" s="40"/>
      <c r="CT102" s="40"/>
      <c r="CU102" s="40"/>
      <c r="CV102" s="40"/>
      <c r="CW102" s="40"/>
      <c r="CX102" s="20"/>
      <c r="CY102" s="20"/>
      <c r="CZ102" s="20"/>
      <c r="DA102" s="20"/>
      <c r="DB102" s="20"/>
      <c r="DC102" s="20"/>
      <c r="DD102" s="20"/>
      <c r="DE102" s="20"/>
      <c r="DF102" s="20"/>
      <c r="DG102" s="20"/>
      <c r="DH102" s="20"/>
      <c r="DI102" s="20"/>
      <c r="DJ102" s="20"/>
      <c r="DK102" s="20"/>
      <c r="DL102" s="20"/>
      <c r="DM102" s="20"/>
      <c r="DN102" s="20"/>
      <c r="DO102" s="20"/>
      <c r="DP102" s="20"/>
      <c r="DQ102" s="20"/>
      <c r="DR102" s="20"/>
      <c r="DS102" s="20"/>
      <c r="DT102" s="20"/>
      <c r="DU102" s="20"/>
      <c r="DV102" s="20"/>
      <c r="DW102" s="20"/>
      <c r="DX102" s="20"/>
      <c r="DY102" s="20"/>
      <c r="DZ102" s="20"/>
      <c r="EA102" s="20"/>
    </row>
    <row r="103" spans="1:131">
      <c r="A103" s="20"/>
      <c r="B103" s="20" t="s">
        <v>50</v>
      </c>
      <c r="C103" s="82">
        <v>0</v>
      </c>
      <c r="D103" s="82">
        <v>0</v>
      </c>
      <c r="E103" s="82">
        <v>0</v>
      </c>
      <c r="F103" s="82">
        <v>0</v>
      </c>
      <c r="G103" s="82">
        <v>0</v>
      </c>
      <c r="H103" s="82">
        <v>0</v>
      </c>
      <c r="I103" s="82">
        <v>0</v>
      </c>
      <c r="J103" s="82">
        <v>0</v>
      </c>
      <c r="K103" s="82">
        <v>0</v>
      </c>
      <c r="L103" s="81">
        <v>0</v>
      </c>
      <c r="M103" s="82">
        <v>0</v>
      </c>
      <c r="N103" s="82">
        <v>0</v>
      </c>
      <c r="O103" s="82">
        <v>0</v>
      </c>
      <c r="P103" s="82">
        <v>0</v>
      </c>
      <c r="Q103" s="82">
        <v>0</v>
      </c>
      <c r="R103" s="82">
        <v>0</v>
      </c>
      <c r="S103" s="82">
        <v>0</v>
      </c>
      <c r="T103" s="82">
        <v>0</v>
      </c>
      <c r="U103" s="82">
        <v>0</v>
      </c>
      <c r="V103" s="82">
        <v>0</v>
      </c>
      <c r="W103" s="82">
        <v>0</v>
      </c>
      <c r="X103" s="82">
        <v>0</v>
      </c>
      <c r="Y103" s="82">
        <v>0</v>
      </c>
      <c r="Z103" s="82"/>
      <c r="AA103" s="82">
        <v>0</v>
      </c>
      <c r="AB103" s="82">
        <v>0</v>
      </c>
      <c r="AC103" s="82">
        <v>0</v>
      </c>
      <c r="AD103" s="82">
        <v>0</v>
      </c>
      <c r="AE103" s="82">
        <v>0</v>
      </c>
      <c r="AF103" s="82">
        <v>0</v>
      </c>
      <c r="AG103" s="82">
        <v>0</v>
      </c>
      <c r="AH103" s="82">
        <v>0</v>
      </c>
      <c r="AI103" s="82">
        <v>0</v>
      </c>
      <c r="AJ103" s="82">
        <v>0</v>
      </c>
      <c r="AK103" s="82">
        <v>0</v>
      </c>
      <c r="AL103" s="82">
        <v>0</v>
      </c>
      <c r="AM103" s="40"/>
      <c r="AN103" s="40"/>
      <c r="AO103" s="40"/>
      <c r="AP103" s="40"/>
      <c r="AQ103" s="40"/>
      <c r="AR103" s="40"/>
      <c r="AS103" s="40"/>
      <c r="AT103" s="40"/>
      <c r="AU103" s="40"/>
      <c r="AV103" s="40"/>
      <c r="AW103" s="40"/>
      <c r="AX103" s="40"/>
      <c r="AY103" s="40"/>
      <c r="AZ103" s="40"/>
      <c r="BA103" s="40"/>
      <c r="BB103" s="40"/>
      <c r="BC103" s="40"/>
      <c r="BD103" s="40"/>
      <c r="BE103" s="40"/>
      <c r="BF103" s="40"/>
      <c r="BG103" s="40"/>
      <c r="BH103" s="40"/>
      <c r="BI103" s="40"/>
      <c r="BJ103" s="40"/>
      <c r="BK103" s="40"/>
      <c r="BL103" s="40"/>
      <c r="BM103" s="40"/>
      <c r="BN103" s="40"/>
      <c r="BO103" s="40"/>
      <c r="BP103" s="40"/>
      <c r="BQ103" s="40"/>
      <c r="BR103" s="40"/>
      <c r="BS103" s="40"/>
      <c r="BT103" s="40"/>
      <c r="BU103" s="40"/>
      <c r="BV103" s="40"/>
      <c r="BW103" s="40"/>
      <c r="BX103" s="40"/>
      <c r="BY103" s="40"/>
      <c r="BZ103" s="40"/>
      <c r="CA103" s="40"/>
      <c r="CB103" s="40"/>
      <c r="CC103" s="40"/>
      <c r="CD103" s="40"/>
      <c r="CE103" s="40"/>
      <c r="CF103" s="40"/>
      <c r="CG103" s="40"/>
      <c r="CH103" s="40"/>
      <c r="CI103" s="40"/>
      <c r="CJ103" s="40"/>
      <c r="CK103" s="40"/>
      <c r="CL103" s="40"/>
      <c r="CM103" s="40"/>
      <c r="CN103" s="40"/>
      <c r="CO103" s="40"/>
      <c r="CP103" s="40"/>
      <c r="CQ103" s="40"/>
      <c r="CR103" s="40"/>
      <c r="CS103" s="40"/>
      <c r="CT103" s="40"/>
      <c r="CU103" s="40"/>
      <c r="CV103" s="40"/>
      <c r="CW103" s="40"/>
      <c r="CX103" s="20"/>
      <c r="CY103" s="20"/>
      <c r="CZ103" s="20"/>
      <c r="DA103" s="20"/>
      <c r="DB103" s="20"/>
      <c r="DC103" s="20"/>
      <c r="DD103" s="20"/>
      <c r="DE103" s="20"/>
      <c r="DF103" s="20"/>
      <c r="DG103" s="20"/>
      <c r="DH103" s="20"/>
      <c r="DI103" s="20"/>
      <c r="DJ103" s="20"/>
      <c r="DK103" s="20"/>
      <c r="DL103" s="20"/>
      <c r="DM103" s="20"/>
      <c r="DN103" s="20"/>
      <c r="DO103" s="20"/>
      <c r="DP103" s="20"/>
      <c r="DQ103" s="20"/>
      <c r="DR103" s="20"/>
      <c r="DS103" s="20"/>
      <c r="DT103" s="20"/>
      <c r="DU103" s="20"/>
      <c r="DV103" s="20"/>
      <c r="DW103" s="20"/>
      <c r="DX103" s="20"/>
      <c r="DY103" s="20"/>
      <c r="DZ103" s="20"/>
      <c r="EA103" s="20"/>
    </row>
    <row r="104" spans="1:131">
      <c r="A104" s="20"/>
      <c r="B104" s="20" t="s">
        <v>51</v>
      </c>
      <c r="C104" s="82">
        <v>0</v>
      </c>
      <c r="D104" s="82">
        <v>0</v>
      </c>
      <c r="E104" s="82">
        <v>0</v>
      </c>
      <c r="F104" s="82">
        <v>0</v>
      </c>
      <c r="G104" s="82">
        <v>0</v>
      </c>
      <c r="H104" s="82">
        <v>0</v>
      </c>
      <c r="I104" s="82">
        <v>0</v>
      </c>
      <c r="J104" s="82">
        <v>0</v>
      </c>
      <c r="K104" s="82">
        <v>0</v>
      </c>
      <c r="L104" s="83">
        <v>0</v>
      </c>
      <c r="M104" s="82">
        <v>0</v>
      </c>
      <c r="N104" s="82">
        <v>0</v>
      </c>
      <c r="O104" s="82">
        <v>0</v>
      </c>
      <c r="P104" s="82">
        <v>0</v>
      </c>
      <c r="Q104" s="82">
        <v>0</v>
      </c>
      <c r="R104" s="82">
        <v>0</v>
      </c>
      <c r="S104" s="82">
        <v>0</v>
      </c>
      <c r="T104" s="82">
        <v>0</v>
      </c>
      <c r="U104" s="82">
        <v>0</v>
      </c>
      <c r="V104" s="82">
        <v>0</v>
      </c>
      <c r="W104" s="82">
        <v>0</v>
      </c>
      <c r="X104" s="82">
        <v>0</v>
      </c>
      <c r="Y104" s="82">
        <v>0</v>
      </c>
      <c r="Z104" s="82"/>
      <c r="AA104" s="82">
        <v>0</v>
      </c>
      <c r="AB104" s="82">
        <v>0</v>
      </c>
      <c r="AC104" s="82">
        <v>0</v>
      </c>
      <c r="AD104" s="82">
        <v>0</v>
      </c>
      <c r="AE104" s="82">
        <v>0</v>
      </c>
      <c r="AF104" s="82">
        <v>0</v>
      </c>
      <c r="AG104" s="82">
        <v>0</v>
      </c>
      <c r="AH104" s="82">
        <v>0</v>
      </c>
      <c r="AI104" s="82">
        <v>0</v>
      </c>
      <c r="AJ104" s="82">
        <v>0</v>
      </c>
      <c r="AK104" s="82">
        <v>0</v>
      </c>
      <c r="AL104" s="82">
        <v>0</v>
      </c>
      <c r="AM104" s="40"/>
      <c r="AN104" s="40"/>
      <c r="AO104" s="40"/>
      <c r="AP104" s="40"/>
      <c r="AQ104" s="40"/>
      <c r="AR104" s="40"/>
      <c r="AS104" s="40"/>
      <c r="AT104" s="40"/>
      <c r="AU104" s="40"/>
      <c r="AV104" s="40"/>
      <c r="AW104" s="40"/>
      <c r="AX104" s="40"/>
      <c r="AY104" s="40"/>
      <c r="AZ104" s="40"/>
      <c r="BA104" s="40"/>
      <c r="BB104" s="40"/>
      <c r="BC104" s="40"/>
      <c r="BD104" s="40"/>
      <c r="BE104" s="40"/>
      <c r="BF104" s="40"/>
      <c r="BG104" s="40"/>
      <c r="BH104" s="40"/>
      <c r="BI104" s="40"/>
      <c r="BJ104" s="40"/>
      <c r="BK104" s="40"/>
      <c r="BL104" s="40"/>
      <c r="BM104" s="40"/>
      <c r="BN104" s="40"/>
      <c r="BO104" s="40"/>
      <c r="BP104" s="40"/>
      <c r="BQ104" s="40"/>
      <c r="BR104" s="40"/>
      <c r="BS104" s="40"/>
      <c r="BT104" s="40"/>
      <c r="BU104" s="40"/>
      <c r="BV104" s="40"/>
      <c r="BW104" s="40"/>
      <c r="BX104" s="40"/>
      <c r="BY104" s="40"/>
      <c r="BZ104" s="40"/>
      <c r="CA104" s="40"/>
      <c r="CB104" s="40"/>
      <c r="CC104" s="40"/>
      <c r="CD104" s="40"/>
      <c r="CE104" s="40"/>
      <c r="CF104" s="40"/>
      <c r="CG104" s="40"/>
      <c r="CH104" s="40"/>
      <c r="CI104" s="40"/>
      <c r="CJ104" s="40"/>
      <c r="CK104" s="40"/>
      <c r="CL104" s="40"/>
      <c r="CM104" s="40"/>
      <c r="CN104" s="40"/>
      <c r="CO104" s="40"/>
      <c r="CP104" s="40"/>
      <c r="CQ104" s="40"/>
      <c r="CR104" s="40"/>
      <c r="CS104" s="40"/>
      <c r="CT104" s="40"/>
      <c r="CU104" s="40"/>
      <c r="CV104" s="40"/>
      <c r="CW104" s="40"/>
      <c r="CX104" s="20"/>
      <c r="CY104" s="20"/>
      <c r="CZ104" s="20"/>
      <c r="DA104" s="20"/>
      <c r="DB104" s="20"/>
      <c r="DC104" s="20"/>
      <c r="DD104" s="20"/>
      <c r="DE104" s="20"/>
      <c r="DF104" s="20"/>
      <c r="DG104" s="20"/>
      <c r="DH104" s="20"/>
      <c r="DI104" s="20"/>
      <c r="DJ104" s="20"/>
      <c r="DK104" s="20"/>
      <c r="DL104" s="20"/>
      <c r="DM104" s="20"/>
      <c r="DN104" s="20"/>
      <c r="DO104" s="20"/>
      <c r="DP104" s="20"/>
      <c r="DQ104" s="20"/>
      <c r="DR104" s="20"/>
      <c r="DS104" s="20"/>
      <c r="DT104" s="20"/>
      <c r="DU104" s="20"/>
      <c r="DV104" s="20"/>
      <c r="DW104" s="20"/>
      <c r="DX104" s="20"/>
      <c r="DY104" s="20"/>
      <c r="DZ104" s="20"/>
      <c r="EA104" s="20"/>
    </row>
    <row r="105" spans="1:131">
      <c r="A105" s="20"/>
      <c r="B105" s="20" t="s">
        <v>52</v>
      </c>
      <c r="C105" s="82">
        <v>0</v>
      </c>
      <c r="D105" s="82">
        <v>0</v>
      </c>
      <c r="E105" s="82">
        <v>0</v>
      </c>
      <c r="F105" s="82">
        <v>0</v>
      </c>
      <c r="G105" s="82">
        <v>0</v>
      </c>
      <c r="H105" s="82">
        <v>0</v>
      </c>
      <c r="I105" s="82">
        <v>0</v>
      </c>
      <c r="J105" s="82">
        <v>0</v>
      </c>
      <c r="K105" s="82">
        <v>0</v>
      </c>
      <c r="L105" s="83">
        <v>0</v>
      </c>
      <c r="M105" s="82">
        <v>0</v>
      </c>
      <c r="N105" s="82">
        <v>0</v>
      </c>
      <c r="O105" s="82">
        <v>0</v>
      </c>
      <c r="P105" s="82">
        <v>0</v>
      </c>
      <c r="Q105" s="82">
        <v>0</v>
      </c>
      <c r="R105" s="82">
        <v>0</v>
      </c>
      <c r="S105" s="82">
        <v>0</v>
      </c>
      <c r="T105" s="82">
        <v>0</v>
      </c>
      <c r="U105" s="82">
        <v>0</v>
      </c>
      <c r="V105" s="82">
        <v>0</v>
      </c>
      <c r="W105" s="82">
        <v>0</v>
      </c>
      <c r="X105" s="82">
        <v>0</v>
      </c>
      <c r="Y105" s="82">
        <v>0</v>
      </c>
      <c r="Z105" s="82"/>
      <c r="AA105" s="82">
        <v>0</v>
      </c>
      <c r="AB105" s="82">
        <v>0</v>
      </c>
      <c r="AC105" s="82">
        <v>0</v>
      </c>
      <c r="AD105" s="82">
        <v>0</v>
      </c>
      <c r="AE105" s="82">
        <v>0</v>
      </c>
      <c r="AF105" s="82">
        <v>0</v>
      </c>
      <c r="AG105" s="82">
        <v>0</v>
      </c>
      <c r="AH105" s="82">
        <v>0</v>
      </c>
      <c r="AI105" s="82">
        <v>0</v>
      </c>
      <c r="AJ105" s="82">
        <v>0</v>
      </c>
      <c r="AK105" s="82">
        <v>0</v>
      </c>
      <c r="AL105" s="82">
        <v>0</v>
      </c>
      <c r="AM105" s="40"/>
      <c r="AN105" s="40"/>
      <c r="AO105" s="40"/>
      <c r="AP105" s="40"/>
      <c r="AQ105" s="40"/>
      <c r="AR105" s="40"/>
      <c r="AS105" s="40"/>
      <c r="AT105" s="40"/>
      <c r="AU105" s="40"/>
      <c r="AV105" s="40"/>
      <c r="AW105" s="40"/>
      <c r="AX105" s="40"/>
      <c r="AY105" s="40"/>
      <c r="AZ105" s="40"/>
      <c r="BA105" s="40"/>
      <c r="BB105" s="40"/>
      <c r="BC105" s="40"/>
      <c r="BD105" s="40"/>
      <c r="BE105" s="40"/>
      <c r="BF105" s="40"/>
      <c r="BG105" s="40"/>
      <c r="BH105" s="40"/>
      <c r="BI105" s="40"/>
      <c r="BJ105" s="40"/>
      <c r="BK105" s="40"/>
      <c r="BL105" s="40"/>
      <c r="BM105" s="40"/>
      <c r="BN105" s="40"/>
      <c r="BO105" s="40"/>
      <c r="BP105" s="40"/>
      <c r="BQ105" s="40"/>
      <c r="BR105" s="40"/>
      <c r="BS105" s="40"/>
      <c r="BT105" s="40"/>
      <c r="BU105" s="40"/>
      <c r="BV105" s="40"/>
      <c r="BW105" s="40"/>
      <c r="BX105" s="40"/>
      <c r="BY105" s="40"/>
      <c r="BZ105" s="40"/>
      <c r="CA105" s="40"/>
      <c r="CB105" s="40"/>
      <c r="CC105" s="40"/>
      <c r="CD105" s="40"/>
      <c r="CE105" s="40"/>
      <c r="CF105" s="40"/>
      <c r="CG105" s="40"/>
      <c r="CH105" s="40"/>
      <c r="CI105" s="40"/>
      <c r="CJ105" s="40"/>
      <c r="CK105" s="40"/>
      <c r="CL105" s="40"/>
      <c r="CM105" s="40"/>
      <c r="CN105" s="40"/>
      <c r="CO105" s="40"/>
      <c r="CP105" s="40"/>
      <c r="CQ105" s="40"/>
      <c r="CR105" s="40"/>
      <c r="CS105" s="40"/>
      <c r="CT105" s="40"/>
      <c r="CU105" s="40"/>
      <c r="CV105" s="40"/>
      <c r="CW105" s="40"/>
      <c r="CX105" s="20"/>
      <c r="CY105" s="20"/>
      <c r="CZ105" s="20"/>
      <c r="DA105" s="20"/>
      <c r="DB105" s="20"/>
      <c r="DC105" s="20"/>
      <c r="DD105" s="20"/>
      <c r="DE105" s="20"/>
      <c r="DF105" s="20"/>
      <c r="DG105" s="20"/>
      <c r="DH105" s="20"/>
      <c r="DI105" s="20"/>
      <c r="DJ105" s="20"/>
      <c r="DK105" s="20"/>
      <c r="DL105" s="20"/>
      <c r="DM105" s="20"/>
      <c r="DN105" s="20"/>
      <c r="DO105" s="20"/>
      <c r="DP105" s="20"/>
      <c r="DQ105" s="20"/>
      <c r="DR105" s="20"/>
      <c r="DS105" s="20"/>
      <c r="DT105" s="20"/>
      <c r="DU105" s="20"/>
      <c r="DV105" s="20"/>
      <c r="DW105" s="20"/>
      <c r="DX105" s="20"/>
      <c r="DY105" s="20"/>
      <c r="DZ105" s="20"/>
      <c r="EA105" s="20"/>
    </row>
    <row r="106" spans="1:131">
      <c r="A106" s="20"/>
      <c r="B106" s="20" t="s">
        <v>53</v>
      </c>
      <c r="C106" s="82">
        <v>0</v>
      </c>
      <c r="D106" s="82">
        <v>0</v>
      </c>
      <c r="E106" s="82">
        <v>0</v>
      </c>
      <c r="F106" s="82">
        <v>0</v>
      </c>
      <c r="G106" s="82">
        <v>0</v>
      </c>
      <c r="H106" s="82">
        <v>0</v>
      </c>
      <c r="I106" s="82">
        <v>0</v>
      </c>
      <c r="J106" s="82">
        <v>0</v>
      </c>
      <c r="K106" s="82">
        <v>0</v>
      </c>
      <c r="L106" s="83">
        <v>0</v>
      </c>
      <c r="M106" s="82">
        <v>0</v>
      </c>
      <c r="N106" s="82">
        <v>0</v>
      </c>
      <c r="O106" s="82">
        <v>0</v>
      </c>
      <c r="P106" s="82">
        <v>0</v>
      </c>
      <c r="Q106" s="82">
        <v>0</v>
      </c>
      <c r="R106" s="82">
        <v>0</v>
      </c>
      <c r="S106" s="82">
        <v>0</v>
      </c>
      <c r="T106" s="82">
        <v>0</v>
      </c>
      <c r="U106" s="82">
        <v>0</v>
      </c>
      <c r="V106" s="82">
        <v>0</v>
      </c>
      <c r="W106" s="82">
        <v>0</v>
      </c>
      <c r="X106" s="82">
        <v>0</v>
      </c>
      <c r="Y106" s="82">
        <v>0</v>
      </c>
      <c r="Z106" s="82"/>
      <c r="AA106" s="82">
        <v>0</v>
      </c>
      <c r="AB106" s="82">
        <v>0</v>
      </c>
      <c r="AC106" s="82">
        <v>0</v>
      </c>
      <c r="AD106" s="82">
        <v>0</v>
      </c>
      <c r="AE106" s="82">
        <v>0</v>
      </c>
      <c r="AF106" s="82">
        <v>0</v>
      </c>
      <c r="AG106" s="82">
        <v>0</v>
      </c>
      <c r="AH106" s="82">
        <v>0</v>
      </c>
      <c r="AI106" s="82">
        <v>0</v>
      </c>
      <c r="AJ106" s="82">
        <v>0</v>
      </c>
      <c r="AK106" s="82">
        <v>0</v>
      </c>
      <c r="AL106" s="82">
        <v>0</v>
      </c>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0"/>
      <c r="BY106" s="40"/>
      <c r="BZ106" s="40"/>
      <c r="CA106" s="40"/>
      <c r="CB106" s="40"/>
      <c r="CC106" s="40"/>
      <c r="CD106" s="40"/>
      <c r="CE106" s="40"/>
      <c r="CF106" s="40"/>
      <c r="CG106" s="40"/>
      <c r="CH106" s="40"/>
      <c r="CI106" s="40"/>
      <c r="CJ106" s="40"/>
      <c r="CK106" s="40"/>
      <c r="CL106" s="40"/>
      <c r="CM106" s="40"/>
      <c r="CN106" s="40"/>
      <c r="CO106" s="40"/>
      <c r="CP106" s="40"/>
      <c r="CQ106" s="40"/>
      <c r="CR106" s="40"/>
      <c r="CS106" s="40"/>
      <c r="CT106" s="40"/>
      <c r="CU106" s="40"/>
      <c r="CV106" s="40"/>
      <c r="CW106" s="40"/>
      <c r="CX106" s="20"/>
      <c r="CY106" s="20"/>
      <c r="CZ106" s="20"/>
      <c r="DA106" s="20"/>
      <c r="DB106" s="20"/>
      <c r="DC106" s="20"/>
      <c r="DD106" s="20"/>
      <c r="DE106" s="20"/>
      <c r="DF106" s="20"/>
      <c r="DG106" s="20"/>
      <c r="DH106" s="20"/>
      <c r="DI106" s="20"/>
      <c r="DJ106" s="20"/>
      <c r="DK106" s="20"/>
      <c r="DL106" s="20"/>
      <c r="DM106" s="20"/>
      <c r="DN106" s="20"/>
      <c r="DO106" s="20"/>
      <c r="DP106" s="20"/>
      <c r="DQ106" s="20"/>
      <c r="DR106" s="20"/>
      <c r="DS106" s="20"/>
      <c r="DT106" s="20"/>
      <c r="DU106" s="20"/>
      <c r="DV106" s="20"/>
      <c r="DW106" s="20"/>
      <c r="DX106" s="20"/>
      <c r="DY106" s="20"/>
      <c r="DZ106" s="20"/>
      <c r="EA106" s="20"/>
    </row>
    <row r="107" spans="1:131">
      <c r="A107" s="20"/>
      <c r="B107" s="20" t="s">
        <v>54</v>
      </c>
      <c r="C107" s="82">
        <v>0</v>
      </c>
      <c r="D107" s="82">
        <v>0</v>
      </c>
      <c r="E107" s="82">
        <v>0</v>
      </c>
      <c r="F107" s="82">
        <v>0</v>
      </c>
      <c r="G107" s="82">
        <v>0</v>
      </c>
      <c r="H107" s="82">
        <v>0</v>
      </c>
      <c r="I107" s="82">
        <v>0</v>
      </c>
      <c r="J107" s="82">
        <v>0</v>
      </c>
      <c r="K107" s="82">
        <v>0</v>
      </c>
      <c r="L107" s="83">
        <v>0</v>
      </c>
      <c r="M107" s="82">
        <v>0</v>
      </c>
      <c r="N107" s="82">
        <v>0</v>
      </c>
      <c r="O107" s="82">
        <v>0</v>
      </c>
      <c r="P107" s="82">
        <v>0</v>
      </c>
      <c r="Q107" s="82">
        <v>0</v>
      </c>
      <c r="R107" s="82">
        <v>0</v>
      </c>
      <c r="S107" s="82">
        <v>0</v>
      </c>
      <c r="T107" s="82">
        <v>0</v>
      </c>
      <c r="U107" s="82">
        <v>0</v>
      </c>
      <c r="V107" s="82">
        <v>0</v>
      </c>
      <c r="W107" s="82">
        <v>0</v>
      </c>
      <c r="X107" s="82">
        <v>0</v>
      </c>
      <c r="Y107" s="82">
        <v>0</v>
      </c>
      <c r="Z107" s="82"/>
      <c r="AA107" s="82">
        <v>0</v>
      </c>
      <c r="AB107" s="82">
        <v>0</v>
      </c>
      <c r="AC107" s="82">
        <v>0</v>
      </c>
      <c r="AD107" s="82">
        <v>0</v>
      </c>
      <c r="AE107" s="82">
        <v>0</v>
      </c>
      <c r="AF107" s="82">
        <v>0</v>
      </c>
      <c r="AG107" s="82">
        <v>0</v>
      </c>
      <c r="AH107" s="82">
        <v>0</v>
      </c>
      <c r="AI107" s="82">
        <v>0</v>
      </c>
      <c r="AJ107" s="82">
        <v>0</v>
      </c>
      <c r="AK107" s="82">
        <v>0</v>
      </c>
      <c r="AL107" s="82">
        <v>0</v>
      </c>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0"/>
      <c r="BY107" s="40"/>
      <c r="BZ107" s="40"/>
      <c r="CA107" s="40"/>
      <c r="CB107" s="40"/>
      <c r="CC107" s="40"/>
      <c r="CD107" s="40"/>
      <c r="CE107" s="40"/>
      <c r="CF107" s="40"/>
      <c r="CG107" s="40"/>
      <c r="CH107" s="40"/>
      <c r="CI107" s="40"/>
      <c r="CJ107" s="40"/>
      <c r="CK107" s="40"/>
      <c r="CL107" s="40"/>
      <c r="CM107" s="40"/>
      <c r="CN107" s="40"/>
      <c r="CO107" s="40"/>
      <c r="CP107" s="40"/>
      <c r="CQ107" s="40"/>
      <c r="CR107" s="40"/>
      <c r="CS107" s="40"/>
      <c r="CT107" s="40"/>
      <c r="CU107" s="40"/>
      <c r="CV107" s="40"/>
      <c r="CW107" s="40"/>
      <c r="CX107" s="20"/>
      <c r="CY107" s="20"/>
      <c r="CZ107" s="20"/>
      <c r="DA107" s="20"/>
      <c r="DB107" s="20"/>
      <c r="DC107" s="20"/>
      <c r="DD107" s="20"/>
      <c r="DE107" s="20"/>
      <c r="DF107" s="20"/>
      <c r="DG107" s="20"/>
      <c r="DH107" s="20"/>
      <c r="DI107" s="20"/>
      <c r="DJ107" s="20"/>
      <c r="DK107" s="20"/>
      <c r="DL107" s="20"/>
      <c r="DM107" s="20"/>
      <c r="DN107" s="20"/>
      <c r="DO107" s="20"/>
      <c r="DP107" s="20"/>
      <c r="DQ107" s="20"/>
      <c r="DR107" s="20"/>
      <c r="DS107" s="20"/>
      <c r="DT107" s="20"/>
      <c r="DU107" s="20"/>
      <c r="DV107" s="20"/>
      <c r="DW107" s="20"/>
      <c r="DX107" s="20"/>
      <c r="DY107" s="20"/>
      <c r="DZ107" s="20"/>
      <c r="EA107" s="20"/>
    </row>
    <row r="108" spans="1:131">
      <c r="A108" s="20"/>
      <c r="B108" s="20" t="s">
        <v>55</v>
      </c>
      <c r="C108" s="82">
        <v>0</v>
      </c>
      <c r="D108" s="82">
        <v>0</v>
      </c>
      <c r="E108" s="82">
        <v>0</v>
      </c>
      <c r="F108" s="82">
        <v>0</v>
      </c>
      <c r="G108" s="82">
        <v>0</v>
      </c>
      <c r="H108" s="82">
        <v>0</v>
      </c>
      <c r="I108" s="82">
        <v>0</v>
      </c>
      <c r="J108" s="82">
        <v>0</v>
      </c>
      <c r="K108" s="82">
        <v>0</v>
      </c>
      <c r="L108" s="83">
        <v>0</v>
      </c>
      <c r="M108" s="82">
        <v>0</v>
      </c>
      <c r="N108" s="82">
        <v>0</v>
      </c>
      <c r="O108" s="82">
        <v>0</v>
      </c>
      <c r="P108" s="82">
        <v>0</v>
      </c>
      <c r="Q108" s="82">
        <v>0</v>
      </c>
      <c r="R108" s="82">
        <v>0</v>
      </c>
      <c r="S108" s="82">
        <v>0</v>
      </c>
      <c r="T108" s="82">
        <v>0</v>
      </c>
      <c r="U108" s="82">
        <v>0</v>
      </c>
      <c r="V108" s="82">
        <v>0</v>
      </c>
      <c r="W108" s="82">
        <v>0</v>
      </c>
      <c r="X108" s="82">
        <v>0</v>
      </c>
      <c r="Y108" s="82">
        <v>0</v>
      </c>
      <c r="Z108" s="82"/>
      <c r="AA108" s="82">
        <v>0</v>
      </c>
      <c r="AB108" s="82">
        <v>0</v>
      </c>
      <c r="AC108" s="82">
        <v>0</v>
      </c>
      <c r="AD108" s="82">
        <v>0</v>
      </c>
      <c r="AE108" s="82">
        <v>0</v>
      </c>
      <c r="AF108" s="82">
        <v>0</v>
      </c>
      <c r="AG108" s="82">
        <v>0</v>
      </c>
      <c r="AH108" s="82">
        <v>0</v>
      </c>
      <c r="AI108" s="82">
        <v>0</v>
      </c>
      <c r="AJ108" s="82">
        <v>0</v>
      </c>
      <c r="AK108" s="82">
        <v>0</v>
      </c>
      <c r="AL108" s="82">
        <v>0</v>
      </c>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0"/>
      <c r="BY108" s="40"/>
      <c r="BZ108" s="40"/>
      <c r="CA108" s="40"/>
      <c r="CB108" s="40"/>
      <c r="CC108" s="40"/>
      <c r="CD108" s="40"/>
      <c r="CE108" s="40"/>
      <c r="CF108" s="40"/>
      <c r="CG108" s="40"/>
      <c r="CH108" s="40"/>
      <c r="CI108" s="40"/>
      <c r="CJ108" s="40"/>
      <c r="CK108" s="40"/>
      <c r="CL108" s="40"/>
      <c r="CM108" s="40"/>
      <c r="CN108" s="40"/>
      <c r="CO108" s="40"/>
      <c r="CP108" s="40"/>
      <c r="CQ108" s="40"/>
      <c r="CR108" s="40"/>
      <c r="CS108" s="40"/>
      <c r="CT108" s="40"/>
      <c r="CU108" s="40"/>
      <c r="CV108" s="40"/>
      <c r="CW108" s="40"/>
      <c r="CX108" s="20"/>
      <c r="CY108" s="20"/>
      <c r="CZ108" s="20"/>
      <c r="DA108" s="20"/>
      <c r="DB108" s="20"/>
      <c r="DC108" s="20"/>
      <c r="DD108" s="20"/>
      <c r="DE108" s="20"/>
      <c r="DF108" s="20"/>
      <c r="DG108" s="20"/>
      <c r="DH108" s="20"/>
      <c r="DI108" s="20"/>
      <c r="DJ108" s="20"/>
      <c r="DK108" s="20"/>
      <c r="DL108" s="20"/>
      <c r="DM108" s="20"/>
      <c r="DN108" s="20"/>
      <c r="DO108" s="20"/>
      <c r="DP108" s="20"/>
      <c r="DQ108" s="20"/>
      <c r="DR108" s="20"/>
      <c r="DS108" s="20"/>
      <c r="DT108" s="20"/>
      <c r="DU108" s="20"/>
      <c r="DV108" s="20"/>
      <c r="DW108" s="20"/>
      <c r="DX108" s="20"/>
      <c r="DY108" s="20"/>
      <c r="DZ108" s="20"/>
      <c r="EA108" s="20"/>
    </row>
    <row r="109" spans="1:131">
      <c r="A109" s="20"/>
      <c r="B109" s="20" t="s">
        <v>56</v>
      </c>
      <c r="C109" s="82">
        <v>0</v>
      </c>
      <c r="D109" s="82">
        <v>0</v>
      </c>
      <c r="E109" s="82">
        <v>0</v>
      </c>
      <c r="F109" s="82">
        <v>0</v>
      </c>
      <c r="G109" s="82">
        <v>0</v>
      </c>
      <c r="H109" s="82">
        <v>0</v>
      </c>
      <c r="I109" s="82">
        <v>0</v>
      </c>
      <c r="J109" s="82">
        <v>0</v>
      </c>
      <c r="K109" s="82">
        <v>0</v>
      </c>
      <c r="L109" s="83">
        <v>0</v>
      </c>
      <c r="M109" s="82">
        <v>0</v>
      </c>
      <c r="N109" s="82">
        <v>0</v>
      </c>
      <c r="O109" s="82">
        <v>0</v>
      </c>
      <c r="P109" s="82">
        <v>0</v>
      </c>
      <c r="Q109" s="82">
        <v>0</v>
      </c>
      <c r="R109" s="82">
        <v>0</v>
      </c>
      <c r="S109" s="82">
        <v>0</v>
      </c>
      <c r="T109" s="82">
        <v>0</v>
      </c>
      <c r="U109" s="82">
        <v>0</v>
      </c>
      <c r="V109" s="82">
        <v>0</v>
      </c>
      <c r="W109" s="82">
        <v>0</v>
      </c>
      <c r="X109" s="82">
        <v>0</v>
      </c>
      <c r="Y109" s="82">
        <v>0</v>
      </c>
      <c r="Z109" s="82"/>
      <c r="AA109" s="82">
        <v>0</v>
      </c>
      <c r="AB109" s="82">
        <v>0</v>
      </c>
      <c r="AC109" s="82">
        <v>0</v>
      </c>
      <c r="AD109" s="82">
        <v>0</v>
      </c>
      <c r="AE109" s="82">
        <v>0</v>
      </c>
      <c r="AF109" s="82">
        <v>0</v>
      </c>
      <c r="AG109" s="82">
        <v>0</v>
      </c>
      <c r="AH109" s="82">
        <v>0</v>
      </c>
      <c r="AI109" s="82">
        <v>0</v>
      </c>
      <c r="AJ109" s="82">
        <v>0</v>
      </c>
      <c r="AK109" s="82">
        <v>0</v>
      </c>
      <c r="AL109" s="82">
        <v>0</v>
      </c>
      <c r="AM109" s="40"/>
      <c r="AN109" s="40"/>
      <c r="AO109" s="40"/>
      <c r="AP109" s="40"/>
      <c r="AQ109" s="40"/>
      <c r="AR109" s="40"/>
      <c r="AS109" s="40"/>
      <c r="AT109" s="40"/>
      <c r="AU109" s="40"/>
      <c r="AV109" s="40"/>
      <c r="AW109" s="40"/>
      <c r="AX109" s="40"/>
      <c r="AY109" s="40"/>
      <c r="AZ109" s="40"/>
      <c r="BA109" s="40"/>
      <c r="BB109" s="40"/>
      <c r="BC109" s="40"/>
      <c r="BD109" s="40"/>
      <c r="BE109" s="40"/>
      <c r="BF109" s="40"/>
      <c r="BG109" s="40"/>
      <c r="BH109" s="40"/>
      <c r="BI109" s="40"/>
      <c r="BJ109" s="40"/>
      <c r="BK109" s="40"/>
      <c r="BL109" s="40"/>
      <c r="BM109" s="40"/>
      <c r="BN109" s="40"/>
      <c r="BO109" s="40"/>
      <c r="BP109" s="40"/>
      <c r="BQ109" s="40"/>
      <c r="BR109" s="40"/>
      <c r="BS109" s="40"/>
      <c r="BT109" s="40"/>
      <c r="BU109" s="40"/>
      <c r="BV109" s="40"/>
      <c r="BW109" s="40"/>
      <c r="BX109" s="40"/>
      <c r="BY109" s="40"/>
      <c r="BZ109" s="40"/>
      <c r="CA109" s="40"/>
      <c r="CB109" s="40"/>
      <c r="CC109" s="40"/>
      <c r="CD109" s="40"/>
      <c r="CE109" s="40"/>
      <c r="CF109" s="40"/>
      <c r="CG109" s="40"/>
      <c r="CH109" s="40"/>
      <c r="CI109" s="40"/>
      <c r="CJ109" s="40"/>
      <c r="CK109" s="40"/>
      <c r="CL109" s="40"/>
      <c r="CM109" s="40"/>
      <c r="CN109" s="40"/>
      <c r="CO109" s="40"/>
      <c r="CP109" s="40"/>
      <c r="CQ109" s="40"/>
      <c r="CR109" s="40"/>
      <c r="CS109" s="40"/>
      <c r="CT109" s="40"/>
      <c r="CU109" s="40"/>
      <c r="CV109" s="40"/>
      <c r="CW109" s="40"/>
      <c r="CX109" s="20"/>
      <c r="CY109" s="20"/>
      <c r="CZ109" s="20"/>
      <c r="DA109" s="20"/>
      <c r="DB109" s="20"/>
      <c r="DC109" s="20"/>
      <c r="DD109" s="20"/>
      <c r="DE109" s="20"/>
      <c r="DF109" s="20"/>
      <c r="DG109" s="20"/>
      <c r="DH109" s="20"/>
      <c r="DI109" s="20"/>
      <c r="DJ109" s="20"/>
      <c r="DK109" s="20"/>
      <c r="DL109" s="20"/>
      <c r="DM109" s="20"/>
      <c r="DN109" s="20"/>
      <c r="DO109" s="20"/>
      <c r="DP109" s="20"/>
      <c r="DQ109" s="20"/>
      <c r="DR109" s="20"/>
      <c r="DS109" s="20"/>
      <c r="DT109" s="20"/>
      <c r="DU109" s="20"/>
      <c r="DV109" s="20"/>
      <c r="DW109" s="20"/>
      <c r="DX109" s="20"/>
      <c r="DY109" s="20"/>
      <c r="DZ109" s="20"/>
      <c r="EA109" s="20"/>
    </row>
    <row r="110" spans="1:131">
      <c r="A110" s="20"/>
      <c r="B110" s="20" t="s">
        <v>57</v>
      </c>
      <c r="C110" s="82">
        <v>0</v>
      </c>
      <c r="D110" s="82">
        <v>0</v>
      </c>
      <c r="E110" s="82">
        <v>0</v>
      </c>
      <c r="F110" s="82">
        <v>0</v>
      </c>
      <c r="G110" s="82">
        <v>0</v>
      </c>
      <c r="H110" s="82">
        <v>0</v>
      </c>
      <c r="I110" s="82">
        <v>0</v>
      </c>
      <c r="J110" s="82">
        <v>0</v>
      </c>
      <c r="K110" s="82">
        <v>0</v>
      </c>
      <c r="L110" s="83">
        <v>0</v>
      </c>
      <c r="M110" s="82">
        <v>0</v>
      </c>
      <c r="N110" s="82">
        <v>0</v>
      </c>
      <c r="O110" s="82">
        <v>0</v>
      </c>
      <c r="P110" s="82">
        <v>0</v>
      </c>
      <c r="Q110" s="82">
        <v>0</v>
      </c>
      <c r="R110" s="82">
        <v>0</v>
      </c>
      <c r="S110" s="82">
        <v>0</v>
      </c>
      <c r="T110" s="82">
        <v>0</v>
      </c>
      <c r="U110" s="82">
        <v>0</v>
      </c>
      <c r="V110" s="82">
        <v>0</v>
      </c>
      <c r="W110" s="82">
        <v>0</v>
      </c>
      <c r="X110" s="82">
        <v>0</v>
      </c>
      <c r="Y110" s="82">
        <v>0</v>
      </c>
      <c r="Z110" s="82"/>
      <c r="AA110" s="82">
        <v>0</v>
      </c>
      <c r="AB110" s="82">
        <v>0</v>
      </c>
      <c r="AC110" s="82">
        <v>0</v>
      </c>
      <c r="AD110" s="82">
        <v>0</v>
      </c>
      <c r="AE110" s="82">
        <v>0</v>
      </c>
      <c r="AF110" s="82">
        <v>0</v>
      </c>
      <c r="AG110" s="82">
        <v>0</v>
      </c>
      <c r="AH110" s="82">
        <v>0</v>
      </c>
      <c r="AI110" s="82">
        <v>0</v>
      </c>
      <c r="AJ110" s="82">
        <v>0</v>
      </c>
      <c r="AK110" s="82">
        <v>0</v>
      </c>
      <c r="AL110" s="82">
        <v>0</v>
      </c>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0"/>
      <c r="BY110" s="40"/>
      <c r="BZ110" s="40"/>
      <c r="CA110" s="40"/>
      <c r="CB110" s="40"/>
      <c r="CC110" s="40"/>
      <c r="CD110" s="40"/>
      <c r="CE110" s="40"/>
      <c r="CF110" s="40"/>
      <c r="CG110" s="40"/>
      <c r="CH110" s="40"/>
      <c r="CI110" s="40"/>
      <c r="CJ110" s="40"/>
      <c r="CK110" s="40"/>
      <c r="CL110" s="40"/>
      <c r="CM110" s="40"/>
      <c r="CN110" s="40"/>
      <c r="CO110" s="40"/>
      <c r="CP110" s="40"/>
      <c r="CQ110" s="40"/>
      <c r="CR110" s="40"/>
      <c r="CS110" s="40"/>
      <c r="CT110" s="40"/>
      <c r="CU110" s="40"/>
      <c r="CV110" s="40"/>
      <c r="CW110" s="40"/>
      <c r="CX110" s="20"/>
      <c r="CY110" s="20"/>
      <c r="CZ110" s="20"/>
      <c r="DA110" s="20"/>
      <c r="DB110" s="20"/>
      <c r="DC110" s="20"/>
      <c r="DD110" s="20"/>
      <c r="DE110" s="20"/>
      <c r="DF110" s="20"/>
      <c r="DG110" s="20"/>
      <c r="DH110" s="20"/>
      <c r="DI110" s="20"/>
      <c r="DJ110" s="20"/>
      <c r="DK110" s="20"/>
      <c r="DL110" s="20"/>
      <c r="DM110" s="20"/>
      <c r="DN110" s="20"/>
      <c r="DO110" s="20"/>
      <c r="DP110" s="20"/>
      <c r="DQ110" s="20"/>
      <c r="DR110" s="20"/>
      <c r="DS110" s="20"/>
      <c r="DT110" s="20"/>
      <c r="DU110" s="20"/>
      <c r="DV110" s="20"/>
      <c r="DW110" s="20"/>
      <c r="DX110" s="20"/>
      <c r="DY110" s="20"/>
      <c r="DZ110" s="20"/>
      <c r="EA110" s="20"/>
    </row>
    <row r="111" spans="1:131">
      <c r="A111" s="20"/>
      <c r="B111" s="20" t="s">
        <v>58</v>
      </c>
      <c r="C111" s="40">
        <v>10.95529426257162</v>
      </c>
      <c r="D111" s="40">
        <v>3.8400000000000003</v>
      </c>
      <c r="E111" s="40">
        <v>0.76800000000000002</v>
      </c>
      <c r="F111" s="40">
        <v>4.6080000000000005</v>
      </c>
      <c r="G111" s="40">
        <v>13.096976811880104</v>
      </c>
      <c r="H111" s="40">
        <v>6.8483092288876506</v>
      </c>
      <c r="I111" s="40">
        <v>3684.6185079582306</v>
      </c>
      <c r="J111" s="40">
        <v>14.052426192474456</v>
      </c>
      <c r="K111" s="40">
        <v>79.832300647474767</v>
      </c>
      <c r="L111" s="81">
        <v>0.55652477791765476</v>
      </c>
      <c r="M111" s="40">
        <v>0.10407644061293547</v>
      </c>
      <c r="N111" s="45">
        <v>0.5821514880365779</v>
      </c>
      <c r="O111" s="45">
        <v>0.53009807070826709</v>
      </c>
      <c r="P111" s="45">
        <v>0.61214772971229059</v>
      </c>
      <c r="Q111" s="45">
        <v>0.57774854639656592</v>
      </c>
      <c r="R111" s="45">
        <v>0.6261393592826725</v>
      </c>
      <c r="S111" s="45">
        <v>0.67482057099607606</v>
      </c>
      <c r="T111" s="45">
        <v>0.68250541518576135</v>
      </c>
      <c r="U111" s="45">
        <v>0.74827666396468329</v>
      </c>
      <c r="V111" s="45">
        <v>0.63281198797189353</v>
      </c>
      <c r="W111" s="45">
        <v>0.65029455190616969</v>
      </c>
      <c r="X111" s="45">
        <v>0.53765842925778196</v>
      </c>
      <c r="Y111" s="45">
        <v>0.56897215325464157</v>
      </c>
      <c r="Z111" s="45"/>
      <c r="AA111" s="45">
        <v>0.32437561326471981</v>
      </c>
      <c r="AB111" s="45">
        <v>0.27492394139363224</v>
      </c>
      <c r="AC111" s="45">
        <v>0.26450955530814807</v>
      </c>
      <c r="AD111" s="45">
        <v>0.27425962235294415</v>
      </c>
      <c r="AE111" s="45">
        <v>0.28448704666707908</v>
      </c>
      <c r="AF111" s="45">
        <v>0.27428873959979949</v>
      </c>
      <c r="AG111" s="45">
        <v>0.3365003035681825</v>
      </c>
      <c r="AH111" s="45">
        <v>0.29768708639254549</v>
      </c>
      <c r="AI111" s="45">
        <v>0.32345918166426096</v>
      </c>
      <c r="AJ111" s="45">
        <v>0.26461662204655173</v>
      </c>
      <c r="AK111" s="45">
        <v>0.29180028812989328</v>
      </c>
      <c r="AL111" s="45">
        <v>0.32076129551048338</v>
      </c>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40"/>
      <c r="BY111" s="40"/>
      <c r="BZ111" s="40"/>
      <c r="CA111" s="40"/>
      <c r="CB111" s="40"/>
      <c r="CC111" s="40"/>
      <c r="CD111" s="40"/>
      <c r="CE111" s="40"/>
      <c r="CF111" s="40"/>
      <c r="CG111" s="40"/>
      <c r="CH111" s="40"/>
      <c r="CI111" s="40"/>
      <c r="CJ111" s="40"/>
      <c r="CK111" s="40"/>
      <c r="CL111" s="40"/>
      <c r="CM111" s="40"/>
      <c r="CN111" s="40"/>
      <c r="CO111" s="40"/>
      <c r="CP111" s="40"/>
      <c r="CQ111" s="40"/>
      <c r="CR111" s="40"/>
      <c r="CS111" s="40"/>
      <c r="CT111" s="40"/>
      <c r="CU111" s="40"/>
      <c r="CV111" s="40"/>
      <c r="CW111" s="40"/>
      <c r="CX111" s="20"/>
      <c r="CY111" s="20"/>
      <c r="CZ111" s="20"/>
      <c r="DA111" s="20"/>
      <c r="DB111" s="20"/>
      <c r="DC111" s="20"/>
      <c r="DD111" s="20"/>
      <c r="DE111" s="20"/>
      <c r="DF111" s="20"/>
      <c r="DG111" s="20"/>
      <c r="DH111" s="20"/>
      <c r="DI111" s="20"/>
      <c r="DJ111" s="20"/>
      <c r="DK111" s="20"/>
      <c r="DL111" s="20"/>
      <c r="DM111" s="20"/>
      <c r="DN111" s="20"/>
      <c r="DO111" s="20"/>
      <c r="DP111" s="20"/>
      <c r="DQ111" s="20"/>
      <c r="DR111" s="20"/>
      <c r="DS111" s="20"/>
      <c r="DT111" s="20"/>
      <c r="DU111" s="20"/>
      <c r="DV111" s="20"/>
      <c r="DW111" s="20"/>
      <c r="DX111" s="20"/>
      <c r="DY111" s="20"/>
      <c r="DZ111" s="20"/>
      <c r="EA111" s="20"/>
    </row>
    <row r="112" spans="1:131">
      <c r="A112" s="20"/>
      <c r="B112" s="20" t="s">
        <v>59</v>
      </c>
      <c r="C112" s="82">
        <v>0</v>
      </c>
      <c r="D112" s="82">
        <v>0</v>
      </c>
      <c r="E112" s="82">
        <v>0</v>
      </c>
      <c r="F112" s="82">
        <v>0</v>
      </c>
      <c r="G112" s="82">
        <v>0</v>
      </c>
      <c r="H112" s="82">
        <v>0</v>
      </c>
      <c r="I112" s="82">
        <v>0</v>
      </c>
      <c r="J112" s="82">
        <v>0</v>
      </c>
      <c r="K112" s="82">
        <v>0</v>
      </c>
      <c r="L112" s="83">
        <v>0</v>
      </c>
      <c r="M112" s="82">
        <v>0</v>
      </c>
      <c r="N112" s="82">
        <v>0</v>
      </c>
      <c r="O112" s="82">
        <v>0</v>
      </c>
      <c r="P112" s="82">
        <v>0</v>
      </c>
      <c r="Q112" s="82">
        <v>0</v>
      </c>
      <c r="R112" s="82">
        <v>0</v>
      </c>
      <c r="S112" s="82">
        <v>0</v>
      </c>
      <c r="T112" s="82">
        <v>0</v>
      </c>
      <c r="U112" s="82">
        <v>0</v>
      </c>
      <c r="V112" s="82">
        <v>0</v>
      </c>
      <c r="W112" s="82">
        <v>0</v>
      </c>
      <c r="X112" s="82">
        <v>0</v>
      </c>
      <c r="Y112" s="82">
        <v>0</v>
      </c>
      <c r="Z112" s="82"/>
      <c r="AA112" s="82">
        <v>0</v>
      </c>
      <c r="AB112" s="82">
        <v>0</v>
      </c>
      <c r="AC112" s="82">
        <v>0</v>
      </c>
      <c r="AD112" s="82">
        <v>0</v>
      </c>
      <c r="AE112" s="82">
        <v>0</v>
      </c>
      <c r="AF112" s="82">
        <v>0</v>
      </c>
      <c r="AG112" s="82">
        <v>0</v>
      </c>
      <c r="AH112" s="82">
        <v>0</v>
      </c>
      <c r="AI112" s="82">
        <v>0</v>
      </c>
      <c r="AJ112" s="82">
        <v>0</v>
      </c>
      <c r="AK112" s="82">
        <v>0</v>
      </c>
      <c r="AL112" s="82">
        <v>0</v>
      </c>
      <c r="AM112" s="40"/>
      <c r="AN112" s="40"/>
      <c r="AO112" s="40"/>
      <c r="AP112" s="40"/>
      <c r="AQ112" s="40"/>
      <c r="AR112" s="40"/>
      <c r="AS112" s="40"/>
      <c r="AT112" s="40"/>
      <c r="AU112" s="40"/>
      <c r="AV112" s="40"/>
      <c r="AW112" s="40"/>
      <c r="AX112" s="40"/>
      <c r="AY112" s="40"/>
      <c r="AZ112" s="40"/>
      <c r="BA112" s="40"/>
      <c r="BB112" s="40"/>
      <c r="BC112" s="40"/>
      <c r="BD112" s="40"/>
      <c r="BE112" s="40"/>
      <c r="BF112" s="40"/>
      <c r="BG112" s="40"/>
      <c r="BH112" s="40"/>
      <c r="BI112" s="40"/>
      <c r="BJ112" s="40"/>
      <c r="BK112" s="40"/>
      <c r="BL112" s="40"/>
      <c r="BM112" s="40"/>
      <c r="BN112" s="40"/>
      <c r="BO112" s="40"/>
      <c r="BP112" s="40"/>
      <c r="BQ112" s="40"/>
      <c r="BR112" s="40"/>
      <c r="BS112" s="40"/>
      <c r="BT112" s="40"/>
      <c r="BU112" s="40"/>
      <c r="BV112" s="40"/>
      <c r="BW112" s="40"/>
      <c r="BX112" s="40"/>
      <c r="BY112" s="40"/>
      <c r="BZ112" s="40"/>
      <c r="CA112" s="40"/>
      <c r="CB112" s="40"/>
      <c r="CC112" s="40"/>
      <c r="CD112" s="40"/>
      <c r="CE112" s="40"/>
      <c r="CF112" s="40"/>
      <c r="CG112" s="40"/>
      <c r="CH112" s="40"/>
      <c r="CI112" s="40"/>
      <c r="CJ112" s="40"/>
      <c r="CK112" s="40"/>
      <c r="CL112" s="40"/>
      <c r="CM112" s="40"/>
      <c r="CN112" s="40"/>
      <c r="CO112" s="40"/>
      <c r="CP112" s="40"/>
      <c r="CQ112" s="40"/>
      <c r="CR112" s="40"/>
      <c r="CS112" s="40"/>
      <c r="CT112" s="40"/>
      <c r="CU112" s="40"/>
      <c r="CV112" s="40"/>
      <c r="CW112" s="40"/>
      <c r="CX112" s="20"/>
      <c r="CY112" s="20"/>
      <c r="CZ112" s="20"/>
      <c r="DA112" s="20"/>
      <c r="DB112" s="20"/>
      <c r="DC112" s="20"/>
      <c r="DD112" s="20"/>
      <c r="DE112" s="20"/>
      <c r="DF112" s="20"/>
      <c r="DG112" s="20"/>
      <c r="DH112" s="20"/>
      <c r="DI112" s="20"/>
      <c r="DJ112" s="20"/>
      <c r="DK112" s="20"/>
      <c r="DL112" s="20"/>
      <c r="DM112" s="20"/>
      <c r="DN112" s="20"/>
      <c r="DO112" s="20"/>
      <c r="DP112" s="20"/>
      <c r="DQ112" s="20"/>
      <c r="DR112" s="20"/>
      <c r="DS112" s="20"/>
      <c r="DT112" s="20"/>
      <c r="DU112" s="20"/>
      <c r="DV112" s="20"/>
      <c r="DW112" s="20"/>
      <c r="DX112" s="20"/>
      <c r="DY112" s="20"/>
      <c r="DZ112" s="20"/>
      <c r="EA112" s="20"/>
    </row>
    <row r="113" spans="1:131">
      <c r="A113" s="20"/>
      <c r="B113" s="20" t="s">
        <v>60</v>
      </c>
      <c r="C113" s="82">
        <v>0</v>
      </c>
      <c r="D113" s="82">
        <v>0</v>
      </c>
      <c r="E113" s="82">
        <v>0</v>
      </c>
      <c r="F113" s="82">
        <v>0</v>
      </c>
      <c r="G113" s="82">
        <v>0</v>
      </c>
      <c r="H113" s="82">
        <v>0</v>
      </c>
      <c r="I113" s="82">
        <v>0</v>
      </c>
      <c r="J113" s="82">
        <v>0</v>
      </c>
      <c r="K113" s="82">
        <v>0</v>
      </c>
      <c r="L113" s="83">
        <v>0</v>
      </c>
      <c r="M113" s="82">
        <v>0</v>
      </c>
      <c r="N113" s="82">
        <v>0</v>
      </c>
      <c r="O113" s="82">
        <v>0</v>
      </c>
      <c r="P113" s="82">
        <v>0</v>
      </c>
      <c r="Q113" s="82">
        <v>0</v>
      </c>
      <c r="R113" s="82">
        <v>0</v>
      </c>
      <c r="S113" s="82">
        <v>0</v>
      </c>
      <c r="T113" s="82">
        <v>0</v>
      </c>
      <c r="U113" s="82">
        <v>0</v>
      </c>
      <c r="V113" s="82">
        <v>0</v>
      </c>
      <c r="W113" s="82">
        <v>0</v>
      </c>
      <c r="X113" s="82">
        <v>0</v>
      </c>
      <c r="Y113" s="82">
        <v>0</v>
      </c>
      <c r="Z113" s="82"/>
      <c r="AA113" s="82">
        <v>0</v>
      </c>
      <c r="AB113" s="82">
        <v>0</v>
      </c>
      <c r="AC113" s="82">
        <v>0</v>
      </c>
      <c r="AD113" s="82">
        <v>0</v>
      </c>
      <c r="AE113" s="82">
        <v>0</v>
      </c>
      <c r="AF113" s="82">
        <v>0</v>
      </c>
      <c r="AG113" s="82">
        <v>0</v>
      </c>
      <c r="AH113" s="82">
        <v>0</v>
      </c>
      <c r="AI113" s="82">
        <v>0</v>
      </c>
      <c r="AJ113" s="82">
        <v>0</v>
      </c>
      <c r="AK113" s="82">
        <v>0</v>
      </c>
      <c r="AL113" s="82">
        <v>0</v>
      </c>
      <c r="AM113" s="40"/>
      <c r="AN113" s="40"/>
      <c r="AO113" s="40"/>
      <c r="AP113" s="40"/>
      <c r="AQ113" s="40"/>
      <c r="AR113" s="40"/>
      <c r="AS113" s="40"/>
      <c r="AT113" s="40"/>
      <c r="AU113" s="40"/>
      <c r="AV113" s="40"/>
      <c r="AW113" s="40"/>
      <c r="AX113" s="40"/>
      <c r="AY113" s="40"/>
      <c r="AZ113" s="40"/>
      <c r="BA113" s="40"/>
      <c r="BB113" s="40"/>
      <c r="BC113" s="40"/>
      <c r="BD113" s="40"/>
      <c r="BE113" s="40"/>
      <c r="BF113" s="40"/>
      <c r="BG113" s="40"/>
      <c r="BH113" s="40"/>
      <c r="BI113" s="40"/>
      <c r="BJ113" s="40"/>
      <c r="BK113" s="40"/>
      <c r="BL113" s="40"/>
      <c r="BM113" s="40"/>
      <c r="BN113" s="40"/>
      <c r="BO113" s="40"/>
      <c r="BP113" s="40"/>
      <c r="BQ113" s="40"/>
      <c r="BR113" s="40"/>
      <c r="BS113" s="40"/>
      <c r="BT113" s="40"/>
      <c r="BU113" s="40"/>
      <c r="BV113" s="40"/>
      <c r="BW113" s="40"/>
      <c r="BX113" s="40"/>
      <c r="BY113" s="40"/>
      <c r="BZ113" s="40"/>
      <c r="CA113" s="40"/>
      <c r="CB113" s="40"/>
      <c r="CC113" s="40"/>
      <c r="CD113" s="40"/>
      <c r="CE113" s="40"/>
      <c r="CF113" s="40"/>
      <c r="CG113" s="40"/>
      <c r="CH113" s="40"/>
      <c r="CI113" s="40"/>
      <c r="CJ113" s="40"/>
      <c r="CK113" s="40"/>
      <c r="CL113" s="40"/>
      <c r="CM113" s="40"/>
      <c r="CN113" s="40"/>
      <c r="CO113" s="40"/>
      <c r="CP113" s="40"/>
      <c r="CQ113" s="40"/>
      <c r="CR113" s="40"/>
      <c r="CS113" s="40"/>
      <c r="CT113" s="40"/>
      <c r="CU113" s="40"/>
      <c r="CV113" s="40"/>
      <c r="CW113" s="40"/>
      <c r="CX113" s="20"/>
      <c r="CY113" s="20"/>
      <c r="CZ113" s="20"/>
      <c r="DA113" s="20"/>
      <c r="DB113" s="20"/>
      <c r="DC113" s="20"/>
      <c r="DD113" s="20"/>
      <c r="DE113" s="20"/>
      <c r="DF113" s="20"/>
      <c r="DG113" s="20"/>
      <c r="DH113" s="20"/>
      <c r="DI113" s="20"/>
      <c r="DJ113" s="20"/>
      <c r="DK113" s="20"/>
      <c r="DL113" s="20"/>
      <c r="DM113" s="20"/>
      <c r="DN113" s="20"/>
      <c r="DO113" s="20"/>
      <c r="DP113" s="20"/>
      <c r="DQ113" s="20"/>
      <c r="DR113" s="20"/>
      <c r="DS113" s="20"/>
      <c r="DT113" s="20"/>
      <c r="DU113" s="20"/>
      <c r="DV113" s="20"/>
      <c r="DW113" s="20"/>
      <c r="DX113" s="20"/>
      <c r="DY113" s="20"/>
      <c r="DZ113" s="20"/>
      <c r="EA113" s="20"/>
    </row>
    <row r="114" spans="1:131">
      <c r="A114" s="20"/>
      <c r="B114" s="20" t="s">
        <v>61</v>
      </c>
      <c r="C114" s="82">
        <v>0</v>
      </c>
      <c r="D114" s="82">
        <v>0</v>
      </c>
      <c r="E114" s="82">
        <v>0</v>
      </c>
      <c r="F114" s="82">
        <v>0</v>
      </c>
      <c r="G114" s="82">
        <v>0</v>
      </c>
      <c r="H114" s="82">
        <v>0</v>
      </c>
      <c r="I114" s="82">
        <v>0</v>
      </c>
      <c r="J114" s="82">
        <v>0</v>
      </c>
      <c r="K114" s="82">
        <v>0</v>
      </c>
      <c r="L114" s="83">
        <v>0</v>
      </c>
      <c r="M114" s="82">
        <v>0</v>
      </c>
      <c r="N114" s="82">
        <v>0</v>
      </c>
      <c r="O114" s="82">
        <v>0</v>
      </c>
      <c r="P114" s="82">
        <v>0</v>
      </c>
      <c r="Q114" s="82">
        <v>0</v>
      </c>
      <c r="R114" s="82">
        <v>0</v>
      </c>
      <c r="S114" s="82">
        <v>0</v>
      </c>
      <c r="T114" s="82">
        <v>0</v>
      </c>
      <c r="U114" s="82">
        <v>0</v>
      </c>
      <c r="V114" s="82">
        <v>0</v>
      </c>
      <c r="W114" s="82">
        <v>0</v>
      </c>
      <c r="X114" s="82">
        <v>0</v>
      </c>
      <c r="Y114" s="82">
        <v>0</v>
      </c>
      <c r="Z114" s="82"/>
      <c r="AA114" s="82">
        <v>0</v>
      </c>
      <c r="AB114" s="82">
        <v>0</v>
      </c>
      <c r="AC114" s="82">
        <v>0</v>
      </c>
      <c r="AD114" s="82">
        <v>0</v>
      </c>
      <c r="AE114" s="82">
        <v>0</v>
      </c>
      <c r="AF114" s="82">
        <v>0</v>
      </c>
      <c r="AG114" s="82">
        <v>0</v>
      </c>
      <c r="AH114" s="82">
        <v>0</v>
      </c>
      <c r="AI114" s="82">
        <v>0</v>
      </c>
      <c r="AJ114" s="82">
        <v>0</v>
      </c>
      <c r="AK114" s="82">
        <v>0</v>
      </c>
      <c r="AL114" s="82">
        <v>0</v>
      </c>
      <c r="AM114" s="40"/>
      <c r="AN114" s="40"/>
      <c r="AO114" s="40"/>
      <c r="AP114" s="40"/>
      <c r="AQ114" s="40"/>
      <c r="AR114" s="40"/>
      <c r="AS114" s="40"/>
      <c r="AT114" s="40"/>
      <c r="AU114" s="40"/>
      <c r="AV114" s="40"/>
      <c r="AW114" s="40"/>
      <c r="AX114" s="40"/>
      <c r="AY114" s="40"/>
      <c r="AZ114" s="40"/>
      <c r="BA114" s="40"/>
      <c r="BB114" s="40"/>
      <c r="BC114" s="40"/>
      <c r="BD114" s="40"/>
      <c r="BE114" s="40"/>
      <c r="BF114" s="40"/>
      <c r="BG114" s="40"/>
      <c r="BH114" s="40"/>
      <c r="BI114" s="40"/>
      <c r="BJ114" s="40"/>
      <c r="BK114" s="40"/>
      <c r="BL114" s="40"/>
      <c r="BM114" s="40"/>
      <c r="BN114" s="40"/>
      <c r="BO114" s="40"/>
      <c r="BP114" s="40"/>
      <c r="BQ114" s="40"/>
      <c r="BR114" s="40"/>
      <c r="BS114" s="40"/>
      <c r="BT114" s="40"/>
      <c r="BU114" s="40"/>
      <c r="BV114" s="40"/>
      <c r="BW114" s="40"/>
      <c r="BX114" s="40"/>
      <c r="BY114" s="40"/>
      <c r="BZ114" s="40"/>
      <c r="CA114" s="40"/>
      <c r="CB114" s="40"/>
      <c r="CC114" s="40"/>
      <c r="CD114" s="40"/>
      <c r="CE114" s="40"/>
      <c r="CF114" s="40"/>
      <c r="CG114" s="40"/>
      <c r="CH114" s="40"/>
      <c r="CI114" s="40"/>
      <c r="CJ114" s="40"/>
      <c r="CK114" s="40"/>
      <c r="CL114" s="40"/>
      <c r="CM114" s="40"/>
      <c r="CN114" s="40"/>
      <c r="CO114" s="40"/>
      <c r="CP114" s="40"/>
      <c r="CQ114" s="40"/>
      <c r="CR114" s="40"/>
      <c r="CS114" s="40"/>
      <c r="CT114" s="40"/>
      <c r="CU114" s="40"/>
      <c r="CV114" s="40"/>
      <c r="CW114" s="40"/>
      <c r="CX114" s="20"/>
      <c r="CY114" s="20"/>
      <c r="CZ114" s="20"/>
      <c r="DA114" s="20"/>
      <c r="DB114" s="20"/>
      <c r="DC114" s="20"/>
      <c r="DD114" s="20"/>
      <c r="DE114" s="20"/>
      <c r="DF114" s="20"/>
      <c r="DG114" s="20"/>
      <c r="DH114" s="20"/>
      <c r="DI114" s="20"/>
      <c r="DJ114" s="20"/>
      <c r="DK114" s="20"/>
      <c r="DL114" s="20"/>
      <c r="DM114" s="20"/>
      <c r="DN114" s="20"/>
      <c r="DO114" s="20"/>
      <c r="DP114" s="20"/>
      <c r="DQ114" s="20"/>
      <c r="DR114" s="20"/>
      <c r="DS114" s="20"/>
      <c r="DT114" s="20"/>
      <c r="DU114" s="20"/>
      <c r="DV114" s="20"/>
      <c r="DW114" s="20"/>
      <c r="DX114" s="20"/>
      <c r="DY114" s="20"/>
      <c r="DZ114" s="20"/>
      <c r="EA114" s="20"/>
    </row>
    <row r="115" spans="1:131">
      <c r="A115" s="20"/>
      <c r="B115" s="20" t="s">
        <v>62</v>
      </c>
      <c r="C115" s="82">
        <v>0</v>
      </c>
      <c r="D115" s="82">
        <v>0</v>
      </c>
      <c r="E115" s="82">
        <v>0</v>
      </c>
      <c r="F115" s="82">
        <v>0</v>
      </c>
      <c r="G115" s="82">
        <v>0</v>
      </c>
      <c r="H115" s="82">
        <v>0</v>
      </c>
      <c r="I115" s="82">
        <v>0</v>
      </c>
      <c r="J115" s="82">
        <v>0</v>
      </c>
      <c r="K115" s="82">
        <v>0</v>
      </c>
      <c r="L115" s="83">
        <v>0</v>
      </c>
      <c r="M115" s="82">
        <v>0</v>
      </c>
      <c r="N115" s="82">
        <v>0</v>
      </c>
      <c r="O115" s="82">
        <v>0</v>
      </c>
      <c r="P115" s="82">
        <v>0</v>
      </c>
      <c r="Q115" s="82">
        <v>0</v>
      </c>
      <c r="R115" s="82">
        <v>0</v>
      </c>
      <c r="S115" s="82">
        <v>0</v>
      </c>
      <c r="T115" s="82">
        <v>0</v>
      </c>
      <c r="U115" s="82">
        <v>0</v>
      </c>
      <c r="V115" s="82">
        <v>0</v>
      </c>
      <c r="W115" s="82">
        <v>0</v>
      </c>
      <c r="X115" s="82">
        <v>0</v>
      </c>
      <c r="Y115" s="82">
        <v>0</v>
      </c>
      <c r="Z115" s="82"/>
      <c r="AA115" s="82">
        <v>0</v>
      </c>
      <c r="AB115" s="82">
        <v>0</v>
      </c>
      <c r="AC115" s="82">
        <v>0</v>
      </c>
      <c r="AD115" s="82">
        <v>0</v>
      </c>
      <c r="AE115" s="82">
        <v>0</v>
      </c>
      <c r="AF115" s="82">
        <v>0</v>
      </c>
      <c r="AG115" s="82">
        <v>0</v>
      </c>
      <c r="AH115" s="82">
        <v>0</v>
      </c>
      <c r="AI115" s="82">
        <v>0</v>
      </c>
      <c r="AJ115" s="82">
        <v>0</v>
      </c>
      <c r="AK115" s="82">
        <v>0</v>
      </c>
      <c r="AL115" s="82">
        <v>0</v>
      </c>
      <c r="AM115" s="40"/>
      <c r="AN115" s="40"/>
      <c r="AO115" s="40"/>
      <c r="AP115" s="40"/>
      <c r="AQ115" s="40"/>
      <c r="AR115" s="40"/>
      <c r="AS115" s="40"/>
      <c r="AT115" s="40"/>
      <c r="AU115" s="40"/>
      <c r="AV115" s="40"/>
      <c r="AW115" s="40"/>
      <c r="AX115" s="40"/>
      <c r="AY115" s="40"/>
      <c r="AZ115" s="40"/>
      <c r="BA115" s="40"/>
      <c r="BB115" s="40"/>
      <c r="BC115" s="40"/>
      <c r="BD115" s="40"/>
      <c r="BE115" s="40"/>
      <c r="BF115" s="40"/>
      <c r="BG115" s="40"/>
      <c r="BH115" s="40"/>
      <c r="BI115" s="40"/>
      <c r="BJ115" s="40"/>
      <c r="BK115" s="40"/>
      <c r="BL115" s="40"/>
      <c r="BM115" s="40"/>
      <c r="BN115" s="40"/>
      <c r="BO115" s="40"/>
      <c r="BP115" s="40"/>
      <c r="BQ115" s="40"/>
      <c r="BR115" s="40"/>
      <c r="BS115" s="40"/>
      <c r="BT115" s="40"/>
      <c r="BU115" s="40"/>
      <c r="BV115" s="40"/>
      <c r="BW115" s="40"/>
      <c r="BX115" s="40"/>
      <c r="BY115" s="40"/>
      <c r="BZ115" s="40"/>
      <c r="CA115" s="40"/>
      <c r="CB115" s="40"/>
      <c r="CC115" s="40"/>
      <c r="CD115" s="40"/>
      <c r="CE115" s="40"/>
      <c r="CF115" s="40"/>
      <c r="CG115" s="40"/>
      <c r="CH115" s="40"/>
      <c r="CI115" s="40"/>
      <c r="CJ115" s="40"/>
      <c r="CK115" s="40"/>
      <c r="CL115" s="40"/>
      <c r="CM115" s="40"/>
      <c r="CN115" s="40"/>
      <c r="CO115" s="40"/>
      <c r="CP115" s="40"/>
      <c r="CQ115" s="40"/>
      <c r="CR115" s="40"/>
      <c r="CS115" s="40"/>
      <c r="CT115" s="40"/>
      <c r="CU115" s="40"/>
      <c r="CV115" s="40"/>
      <c r="CW115" s="40"/>
      <c r="CX115" s="20"/>
      <c r="CY115" s="20"/>
      <c r="CZ115" s="20"/>
      <c r="DA115" s="20"/>
      <c r="DB115" s="20"/>
      <c r="DC115" s="20"/>
      <c r="DD115" s="20"/>
      <c r="DE115" s="20"/>
      <c r="DF115" s="20"/>
      <c r="DG115" s="20"/>
      <c r="DH115" s="20"/>
      <c r="DI115" s="20"/>
      <c r="DJ115" s="20"/>
      <c r="DK115" s="20"/>
      <c r="DL115" s="20"/>
      <c r="DM115" s="20"/>
      <c r="DN115" s="20"/>
      <c r="DO115" s="20"/>
      <c r="DP115" s="20"/>
      <c r="DQ115" s="20"/>
      <c r="DR115" s="20"/>
      <c r="DS115" s="20"/>
      <c r="DT115" s="20"/>
      <c r="DU115" s="20"/>
      <c r="DV115" s="20"/>
      <c r="DW115" s="20"/>
      <c r="DX115" s="20"/>
      <c r="DY115" s="20"/>
      <c r="DZ115" s="20"/>
      <c r="EA115" s="20"/>
    </row>
    <row r="116" spans="1:131">
      <c r="A116" s="20"/>
      <c r="B116" s="20" t="s">
        <v>63</v>
      </c>
      <c r="C116" s="82">
        <v>0</v>
      </c>
      <c r="D116" s="82">
        <v>0</v>
      </c>
      <c r="E116" s="82">
        <v>0</v>
      </c>
      <c r="F116" s="82">
        <v>0</v>
      </c>
      <c r="G116" s="82">
        <v>0</v>
      </c>
      <c r="H116" s="82">
        <v>0</v>
      </c>
      <c r="I116" s="82">
        <v>0</v>
      </c>
      <c r="J116" s="82">
        <v>0</v>
      </c>
      <c r="K116" s="82">
        <v>0</v>
      </c>
      <c r="L116" s="83">
        <v>0</v>
      </c>
      <c r="M116" s="82">
        <v>0</v>
      </c>
      <c r="N116" s="82">
        <v>0</v>
      </c>
      <c r="O116" s="82">
        <v>0</v>
      </c>
      <c r="P116" s="82">
        <v>0</v>
      </c>
      <c r="Q116" s="82">
        <v>0</v>
      </c>
      <c r="R116" s="82">
        <v>0</v>
      </c>
      <c r="S116" s="82">
        <v>0</v>
      </c>
      <c r="T116" s="82">
        <v>0</v>
      </c>
      <c r="U116" s="82">
        <v>0</v>
      </c>
      <c r="V116" s="82">
        <v>0</v>
      </c>
      <c r="W116" s="82">
        <v>0</v>
      </c>
      <c r="X116" s="82">
        <v>0</v>
      </c>
      <c r="Y116" s="82">
        <v>0</v>
      </c>
      <c r="Z116" s="82"/>
      <c r="AA116" s="82">
        <v>0</v>
      </c>
      <c r="AB116" s="82">
        <v>0</v>
      </c>
      <c r="AC116" s="82">
        <v>0</v>
      </c>
      <c r="AD116" s="82">
        <v>0</v>
      </c>
      <c r="AE116" s="82">
        <v>0</v>
      </c>
      <c r="AF116" s="82">
        <v>0</v>
      </c>
      <c r="AG116" s="82">
        <v>0</v>
      </c>
      <c r="AH116" s="82">
        <v>0</v>
      </c>
      <c r="AI116" s="82">
        <v>0</v>
      </c>
      <c r="AJ116" s="82">
        <v>0</v>
      </c>
      <c r="AK116" s="82">
        <v>0</v>
      </c>
      <c r="AL116" s="82">
        <v>0</v>
      </c>
      <c r="AM116" s="40"/>
      <c r="AN116" s="40"/>
      <c r="AO116" s="40"/>
      <c r="AP116" s="40"/>
      <c r="AQ116" s="40"/>
      <c r="AR116" s="40"/>
      <c r="AS116" s="40"/>
      <c r="AT116" s="40"/>
      <c r="AU116" s="40"/>
      <c r="AV116" s="40"/>
      <c r="AW116" s="40"/>
      <c r="AX116" s="40"/>
      <c r="AY116" s="40"/>
      <c r="AZ116" s="40"/>
      <c r="BA116" s="40"/>
      <c r="BB116" s="40"/>
      <c r="BC116" s="40"/>
      <c r="BD116" s="40"/>
      <c r="BE116" s="40"/>
      <c r="BF116" s="40"/>
      <c r="BG116" s="40"/>
      <c r="BH116" s="40"/>
      <c r="BI116" s="40"/>
      <c r="BJ116" s="40"/>
      <c r="BK116" s="40"/>
      <c r="BL116" s="40"/>
      <c r="BM116" s="40"/>
      <c r="BN116" s="40"/>
      <c r="BO116" s="40"/>
      <c r="BP116" s="40"/>
      <c r="BQ116" s="40"/>
      <c r="BR116" s="40"/>
      <c r="BS116" s="40"/>
      <c r="BT116" s="40"/>
      <c r="BU116" s="40"/>
      <c r="BV116" s="40"/>
      <c r="BW116" s="40"/>
      <c r="BX116" s="40"/>
      <c r="BY116" s="40"/>
      <c r="BZ116" s="40"/>
      <c r="CA116" s="40"/>
      <c r="CB116" s="40"/>
      <c r="CC116" s="40"/>
      <c r="CD116" s="40"/>
      <c r="CE116" s="40"/>
      <c r="CF116" s="40"/>
      <c r="CG116" s="40"/>
      <c r="CH116" s="40"/>
      <c r="CI116" s="40"/>
      <c r="CJ116" s="40"/>
      <c r="CK116" s="40"/>
      <c r="CL116" s="40"/>
      <c r="CM116" s="40"/>
      <c r="CN116" s="40"/>
      <c r="CO116" s="40"/>
      <c r="CP116" s="40"/>
      <c r="CQ116" s="40"/>
      <c r="CR116" s="40"/>
      <c r="CS116" s="40"/>
      <c r="CT116" s="40"/>
      <c r="CU116" s="40"/>
      <c r="CV116" s="40"/>
      <c r="CW116" s="40"/>
      <c r="CX116" s="20"/>
      <c r="CY116" s="20"/>
      <c r="CZ116" s="20"/>
      <c r="DA116" s="20"/>
      <c r="DB116" s="20"/>
      <c r="DC116" s="20"/>
      <c r="DD116" s="20"/>
      <c r="DE116" s="20"/>
      <c r="DF116" s="20"/>
      <c r="DG116" s="20"/>
      <c r="DH116" s="20"/>
      <c r="DI116" s="20"/>
      <c r="DJ116" s="20"/>
      <c r="DK116" s="20"/>
      <c r="DL116" s="20"/>
      <c r="DM116" s="20"/>
      <c r="DN116" s="20"/>
      <c r="DO116" s="20"/>
      <c r="DP116" s="20"/>
      <c r="DQ116" s="20"/>
      <c r="DR116" s="20"/>
      <c r="DS116" s="20"/>
      <c r="DT116" s="20"/>
      <c r="DU116" s="20"/>
      <c r="DV116" s="20"/>
      <c r="DW116" s="20"/>
      <c r="DX116" s="20"/>
      <c r="DY116" s="20"/>
      <c r="DZ116" s="20"/>
      <c r="EA116" s="20"/>
    </row>
    <row r="117" spans="1:131">
      <c r="A117" s="20"/>
      <c r="B117" s="20" t="s">
        <v>64</v>
      </c>
      <c r="C117" s="82">
        <v>0</v>
      </c>
      <c r="D117" s="82">
        <v>0</v>
      </c>
      <c r="E117" s="82">
        <v>0</v>
      </c>
      <c r="F117" s="82">
        <v>0</v>
      </c>
      <c r="G117" s="82">
        <v>0</v>
      </c>
      <c r="H117" s="82">
        <v>0</v>
      </c>
      <c r="I117" s="82">
        <v>0</v>
      </c>
      <c r="J117" s="82">
        <v>0</v>
      </c>
      <c r="K117" s="82">
        <v>0</v>
      </c>
      <c r="L117" s="83">
        <v>0</v>
      </c>
      <c r="M117" s="82">
        <v>0</v>
      </c>
      <c r="N117" s="82">
        <v>0</v>
      </c>
      <c r="O117" s="82">
        <v>0</v>
      </c>
      <c r="P117" s="82">
        <v>0</v>
      </c>
      <c r="Q117" s="82">
        <v>0</v>
      </c>
      <c r="R117" s="82">
        <v>0</v>
      </c>
      <c r="S117" s="82">
        <v>0</v>
      </c>
      <c r="T117" s="82">
        <v>0</v>
      </c>
      <c r="U117" s="82">
        <v>0</v>
      </c>
      <c r="V117" s="82">
        <v>0</v>
      </c>
      <c r="W117" s="82">
        <v>0</v>
      </c>
      <c r="X117" s="82">
        <v>0</v>
      </c>
      <c r="Y117" s="82">
        <v>0</v>
      </c>
      <c r="Z117" s="82"/>
      <c r="AA117" s="82">
        <v>0</v>
      </c>
      <c r="AB117" s="82">
        <v>0</v>
      </c>
      <c r="AC117" s="82">
        <v>0</v>
      </c>
      <c r="AD117" s="82">
        <v>0</v>
      </c>
      <c r="AE117" s="82">
        <v>0</v>
      </c>
      <c r="AF117" s="82">
        <v>0</v>
      </c>
      <c r="AG117" s="82">
        <v>0</v>
      </c>
      <c r="AH117" s="82">
        <v>0</v>
      </c>
      <c r="AI117" s="82">
        <v>0</v>
      </c>
      <c r="AJ117" s="82">
        <v>0</v>
      </c>
      <c r="AK117" s="82">
        <v>0</v>
      </c>
      <c r="AL117" s="82">
        <v>0</v>
      </c>
      <c r="AM117" s="40"/>
      <c r="AN117" s="40"/>
      <c r="AO117" s="40"/>
      <c r="AP117" s="40"/>
      <c r="AQ117" s="40"/>
      <c r="AR117" s="40"/>
      <c r="AS117" s="40"/>
      <c r="AT117" s="40"/>
      <c r="AU117" s="40"/>
      <c r="AV117" s="40"/>
      <c r="AW117" s="40"/>
      <c r="AX117" s="40"/>
      <c r="AY117" s="40"/>
      <c r="AZ117" s="40"/>
      <c r="BA117" s="40"/>
      <c r="BB117" s="40"/>
      <c r="BC117" s="40"/>
      <c r="BD117" s="40"/>
      <c r="BE117" s="40"/>
      <c r="BF117" s="40"/>
      <c r="BG117" s="40"/>
      <c r="BH117" s="40"/>
      <c r="BI117" s="40"/>
      <c r="BJ117" s="40"/>
      <c r="BK117" s="40"/>
      <c r="BL117" s="40"/>
      <c r="BM117" s="40"/>
      <c r="BN117" s="40"/>
      <c r="BO117" s="40"/>
      <c r="BP117" s="40"/>
      <c r="BQ117" s="40"/>
      <c r="BR117" s="40"/>
      <c r="BS117" s="40"/>
      <c r="BT117" s="40"/>
      <c r="BU117" s="40"/>
      <c r="BV117" s="40"/>
      <c r="BW117" s="40"/>
      <c r="BX117" s="40"/>
      <c r="BY117" s="40"/>
      <c r="BZ117" s="40"/>
      <c r="CA117" s="40"/>
      <c r="CB117" s="40"/>
      <c r="CC117" s="40"/>
      <c r="CD117" s="40"/>
      <c r="CE117" s="40"/>
      <c r="CF117" s="40"/>
      <c r="CG117" s="40"/>
      <c r="CH117" s="40"/>
      <c r="CI117" s="40"/>
      <c r="CJ117" s="40"/>
      <c r="CK117" s="40"/>
      <c r="CL117" s="40"/>
      <c r="CM117" s="40"/>
      <c r="CN117" s="40"/>
      <c r="CO117" s="40"/>
      <c r="CP117" s="40"/>
      <c r="CQ117" s="40"/>
      <c r="CR117" s="40"/>
      <c r="CS117" s="40"/>
      <c r="CT117" s="40"/>
      <c r="CU117" s="40"/>
      <c r="CV117" s="40"/>
      <c r="CW117" s="40"/>
      <c r="CX117" s="20"/>
      <c r="CY117" s="20"/>
      <c r="CZ117" s="20"/>
      <c r="DA117" s="20"/>
      <c r="DB117" s="20"/>
      <c r="DC117" s="20"/>
      <c r="DD117" s="20"/>
      <c r="DE117" s="20"/>
      <c r="DF117" s="20"/>
      <c r="DG117" s="20"/>
      <c r="DH117" s="20"/>
      <c r="DI117" s="20"/>
      <c r="DJ117" s="20"/>
      <c r="DK117" s="20"/>
      <c r="DL117" s="20"/>
      <c r="DM117" s="20"/>
      <c r="DN117" s="20"/>
      <c r="DO117" s="20"/>
      <c r="DP117" s="20"/>
      <c r="DQ117" s="20"/>
      <c r="DR117" s="20"/>
      <c r="DS117" s="20"/>
      <c r="DT117" s="20"/>
      <c r="DU117" s="20"/>
      <c r="DV117" s="20"/>
      <c r="DW117" s="20"/>
      <c r="DX117" s="20"/>
      <c r="DY117" s="20"/>
      <c r="DZ117" s="20"/>
      <c r="EA117" s="20"/>
    </row>
    <row r="118" spans="1:131">
      <c r="A118" s="20"/>
      <c r="B118" s="20" t="s">
        <v>65</v>
      </c>
      <c r="C118" s="82">
        <v>0</v>
      </c>
      <c r="D118" s="82">
        <v>0</v>
      </c>
      <c r="E118" s="82">
        <v>0</v>
      </c>
      <c r="F118" s="82">
        <v>0</v>
      </c>
      <c r="G118" s="82">
        <v>0</v>
      </c>
      <c r="H118" s="82">
        <v>0</v>
      </c>
      <c r="I118" s="82">
        <v>0</v>
      </c>
      <c r="J118" s="82">
        <v>0</v>
      </c>
      <c r="K118" s="82">
        <v>0</v>
      </c>
      <c r="L118" s="83">
        <v>0</v>
      </c>
      <c r="M118" s="82">
        <v>0</v>
      </c>
      <c r="N118" s="82">
        <v>0</v>
      </c>
      <c r="O118" s="82">
        <v>0</v>
      </c>
      <c r="P118" s="82">
        <v>0</v>
      </c>
      <c r="Q118" s="82">
        <v>0</v>
      </c>
      <c r="R118" s="82">
        <v>0</v>
      </c>
      <c r="S118" s="82">
        <v>0</v>
      </c>
      <c r="T118" s="82">
        <v>0</v>
      </c>
      <c r="U118" s="82">
        <v>0</v>
      </c>
      <c r="V118" s="82">
        <v>0</v>
      </c>
      <c r="W118" s="82">
        <v>0</v>
      </c>
      <c r="X118" s="82">
        <v>0</v>
      </c>
      <c r="Y118" s="82">
        <v>0</v>
      </c>
      <c r="Z118" s="82"/>
      <c r="AA118" s="82">
        <v>0</v>
      </c>
      <c r="AB118" s="82">
        <v>0</v>
      </c>
      <c r="AC118" s="82">
        <v>0</v>
      </c>
      <c r="AD118" s="82">
        <v>0</v>
      </c>
      <c r="AE118" s="82">
        <v>0</v>
      </c>
      <c r="AF118" s="82">
        <v>0</v>
      </c>
      <c r="AG118" s="82">
        <v>0</v>
      </c>
      <c r="AH118" s="82">
        <v>0</v>
      </c>
      <c r="AI118" s="82">
        <v>0</v>
      </c>
      <c r="AJ118" s="82">
        <v>0</v>
      </c>
      <c r="AK118" s="82">
        <v>0</v>
      </c>
      <c r="AL118" s="82">
        <v>0</v>
      </c>
      <c r="AM118" s="40"/>
      <c r="AN118" s="40"/>
      <c r="AO118" s="40"/>
      <c r="AP118" s="40"/>
      <c r="AQ118" s="40"/>
      <c r="AR118" s="40"/>
      <c r="AS118" s="40"/>
      <c r="AT118" s="40"/>
      <c r="AU118" s="40"/>
      <c r="AV118" s="40"/>
      <c r="AW118" s="40"/>
      <c r="AX118" s="40"/>
      <c r="AY118" s="40"/>
      <c r="AZ118" s="40"/>
      <c r="BA118" s="40"/>
      <c r="BB118" s="40"/>
      <c r="BC118" s="40"/>
      <c r="BD118" s="40"/>
      <c r="BE118" s="40"/>
      <c r="BF118" s="40"/>
      <c r="BG118" s="40"/>
      <c r="BH118" s="40"/>
      <c r="BI118" s="40"/>
      <c r="BJ118" s="40"/>
      <c r="BK118" s="40"/>
      <c r="BL118" s="40"/>
      <c r="BM118" s="40"/>
      <c r="BN118" s="40"/>
      <c r="BO118" s="40"/>
      <c r="BP118" s="40"/>
      <c r="BQ118" s="40"/>
      <c r="BR118" s="40"/>
      <c r="BS118" s="40"/>
      <c r="BT118" s="40"/>
      <c r="BU118" s="40"/>
      <c r="BV118" s="40"/>
      <c r="BW118" s="40"/>
      <c r="BX118" s="40"/>
      <c r="BY118" s="40"/>
      <c r="BZ118" s="40"/>
      <c r="CA118" s="40"/>
      <c r="CB118" s="40"/>
      <c r="CC118" s="40"/>
      <c r="CD118" s="40"/>
      <c r="CE118" s="40"/>
      <c r="CF118" s="40"/>
      <c r="CG118" s="40"/>
      <c r="CH118" s="40"/>
      <c r="CI118" s="40"/>
      <c r="CJ118" s="40"/>
      <c r="CK118" s="40"/>
      <c r="CL118" s="40"/>
      <c r="CM118" s="40"/>
      <c r="CN118" s="40"/>
      <c r="CO118" s="40"/>
      <c r="CP118" s="40"/>
      <c r="CQ118" s="40"/>
      <c r="CR118" s="40"/>
      <c r="CS118" s="40"/>
      <c r="CT118" s="40"/>
      <c r="CU118" s="40"/>
      <c r="CV118" s="40"/>
      <c r="CW118" s="40"/>
      <c r="CX118" s="20"/>
      <c r="CY118" s="20"/>
      <c r="CZ118" s="20"/>
      <c r="DA118" s="20"/>
      <c r="DB118" s="20"/>
      <c r="DC118" s="20"/>
      <c r="DD118" s="20"/>
      <c r="DE118" s="20"/>
      <c r="DF118" s="20"/>
      <c r="DG118" s="20"/>
      <c r="DH118" s="20"/>
      <c r="DI118" s="20"/>
      <c r="DJ118" s="20"/>
      <c r="DK118" s="20"/>
      <c r="DL118" s="20"/>
      <c r="DM118" s="20"/>
      <c r="DN118" s="20"/>
      <c r="DO118" s="20"/>
      <c r="DP118" s="20"/>
      <c r="DQ118" s="20"/>
      <c r="DR118" s="20"/>
      <c r="DS118" s="20"/>
      <c r="DT118" s="20"/>
      <c r="DU118" s="20"/>
      <c r="DV118" s="20"/>
      <c r="DW118" s="20"/>
      <c r="DX118" s="20"/>
      <c r="DY118" s="20"/>
      <c r="DZ118" s="20"/>
      <c r="EA118" s="20"/>
    </row>
    <row r="119" spans="1:131">
      <c r="A119" s="20"/>
      <c r="B119" s="20" t="s">
        <v>66</v>
      </c>
      <c r="C119" s="82">
        <v>0</v>
      </c>
      <c r="D119" s="82">
        <v>0</v>
      </c>
      <c r="E119" s="82">
        <v>0</v>
      </c>
      <c r="F119" s="82">
        <v>0</v>
      </c>
      <c r="G119" s="82">
        <v>0</v>
      </c>
      <c r="H119" s="82">
        <v>0</v>
      </c>
      <c r="I119" s="82">
        <v>0</v>
      </c>
      <c r="J119" s="82">
        <v>0</v>
      </c>
      <c r="K119" s="82">
        <v>0</v>
      </c>
      <c r="L119" s="83">
        <v>0</v>
      </c>
      <c r="M119" s="82">
        <v>0</v>
      </c>
      <c r="N119" s="82">
        <v>0</v>
      </c>
      <c r="O119" s="82">
        <v>0</v>
      </c>
      <c r="P119" s="82">
        <v>0</v>
      </c>
      <c r="Q119" s="82">
        <v>0</v>
      </c>
      <c r="R119" s="82">
        <v>0</v>
      </c>
      <c r="S119" s="82">
        <v>0</v>
      </c>
      <c r="T119" s="82">
        <v>0</v>
      </c>
      <c r="U119" s="82">
        <v>0</v>
      </c>
      <c r="V119" s="82">
        <v>0</v>
      </c>
      <c r="W119" s="82">
        <v>0</v>
      </c>
      <c r="X119" s="82">
        <v>0</v>
      </c>
      <c r="Y119" s="82">
        <v>0</v>
      </c>
      <c r="Z119" s="82"/>
      <c r="AA119" s="82">
        <v>0</v>
      </c>
      <c r="AB119" s="82">
        <v>0</v>
      </c>
      <c r="AC119" s="82">
        <v>0</v>
      </c>
      <c r="AD119" s="82">
        <v>0</v>
      </c>
      <c r="AE119" s="82">
        <v>0</v>
      </c>
      <c r="AF119" s="82">
        <v>0</v>
      </c>
      <c r="AG119" s="82">
        <v>0</v>
      </c>
      <c r="AH119" s="82">
        <v>0</v>
      </c>
      <c r="AI119" s="82">
        <v>0</v>
      </c>
      <c r="AJ119" s="82">
        <v>0</v>
      </c>
      <c r="AK119" s="82">
        <v>0</v>
      </c>
      <c r="AL119" s="82">
        <v>0</v>
      </c>
      <c r="AM119" s="40"/>
      <c r="AN119" s="40"/>
      <c r="AO119" s="40"/>
      <c r="AP119" s="40"/>
      <c r="AQ119" s="40"/>
      <c r="AR119" s="40"/>
      <c r="AS119" s="40"/>
      <c r="AT119" s="40"/>
      <c r="AU119" s="40"/>
      <c r="AV119" s="40"/>
      <c r="AW119" s="40"/>
      <c r="AX119" s="40"/>
      <c r="AY119" s="40"/>
      <c r="AZ119" s="40"/>
      <c r="BA119" s="40"/>
      <c r="BB119" s="40"/>
      <c r="BC119" s="40"/>
      <c r="BD119" s="40"/>
      <c r="BE119" s="40"/>
      <c r="BF119" s="40"/>
      <c r="BG119" s="40"/>
      <c r="BH119" s="40"/>
      <c r="BI119" s="40"/>
      <c r="BJ119" s="40"/>
      <c r="BK119" s="40"/>
      <c r="BL119" s="40"/>
      <c r="BM119" s="40"/>
      <c r="BN119" s="40"/>
      <c r="BO119" s="40"/>
      <c r="BP119" s="40"/>
      <c r="BQ119" s="40"/>
      <c r="BR119" s="40"/>
      <c r="BS119" s="40"/>
      <c r="BT119" s="40"/>
      <c r="BU119" s="40"/>
      <c r="BV119" s="40"/>
      <c r="BW119" s="40"/>
      <c r="BX119" s="40"/>
      <c r="BY119" s="40"/>
      <c r="BZ119" s="40"/>
      <c r="CA119" s="40"/>
      <c r="CB119" s="40"/>
      <c r="CC119" s="40"/>
      <c r="CD119" s="40"/>
      <c r="CE119" s="40"/>
      <c r="CF119" s="40"/>
      <c r="CG119" s="40"/>
      <c r="CH119" s="40"/>
      <c r="CI119" s="40"/>
      <c r="CJ119" s="40"/>
      <c r="CK119" s="40"/>
      <c r="CL119" s="40"/>
      <c r="CM119" s="40"/>
      <c r="CN119" s="40"/>
      <c r="CO119" s="40"/>
      <c r="CP119" s="40"/>
      <c r="CQ119" s="40"/>
      <c r="CR119" s="40"/>
      <c r="CS119" s="40"/>
      <c r="CT119" s="40"/>
      <c r="CU119" s="40"/>
      <c r="CV119" s="40"/>
      <c r="CW119" s="40"/>
      <c r="CX119" s="20"/>
      <c r="CY119" s="20"/>
      <c r="CZ119" s="20"/>
      <c r="DA119" s="20"/>
      <c r="DB119" s="20"/>
      <c r="DC119" s="20"/>
      <c r="DD119" s="20"/>
      <c r="DE119" s="20"/>
      <c r="DF119" s="20"/>
      <c r="DG119" s="20"/>
      <c r="DH119" s="20"/>
      <c r="DI119" s="20"/>
      <c r="DJ119" s="20"/>
      <c r="DK119" s="20"/>
      <c r="DL119" s="20"/>
      <c r="DM119" s="20"/>
      <c r="DN119" s="20"/>
      <c r="DO119" s="20"/>
      <c r="DP119" s="20"/>
      <c r="DQ119" s="20"/>
      <c r="DR119" s="20"/>
      <c r="DS119" s="20"/>
      <c r="DT119" s="20"/>
      <c r="DU119" s="20"/>
      <c r="DV119" s="20"/>
      <c r="DW119" s="20"/>
      <c r="DX119" s="20"/>
      <c r="DY119" s="20"/>
      <c r="DZ119" s="20"/>
      <c r="EA119" s="20"/>
    </row>
    <row r="120" spans="1:131">
      <c r="A120" s="20"/>
      <c r="B120" s="20" t="s">
        <v>67</v>
      </c>
      <c r="C120" s="82">
        <v>0</v>
      </c>
      <c r="D120" s="82">
        <v>0</v>
      </c>
      <c r="E120" s="82">
        <v>0</v>
      </c>
      <c r="F120" s="82">
        <v>0</v>
      </c>
      <c r="G120" s="82">
        <v>0</v>
      </c>
      <c r="H120" s="82">
        <v>0</v>
      </c>
      <c r="I120" s="82">
        <v>0</v>
      </c>
      <c r="J120" s="82">
        <v>0</v>
      </c>
      <c r="K120" s="82">
        <v>0</v>
      </c>
      <c r="L120" s="83">
        <v>0</v>
      </c>
      <c r="M120" s="82">
        <v>0</v>
      </c>
      <c r="N120" s="82">
        <v>0</v>
      </c>
      <c r="O120" s="82">
        <v>0</v>
      </c>
      <c r="P120" s="82">
        <v>0</v>
      </c>
      <c r="Q120" s="82">
        <v>0</v>
      </c>
      <c r="R120" s="82">
        <v>0</v>
      </c>
      <c r="S120" s="82">
        <v>0</v>
      </c>
      <c r="T120" s="82">
        <v>0</v>
      </c>
      <c r="U120" s="82">
        <v>0</v>
      </c>
      <c r="V120" s="82">
        <v>0</v>
      </c>
      <c r="W120" s="82">
        <v>0</v>
      </c>
      <c r="X120" s="82">
        <v>0</v>
      </c>
      <c r="Y120" s="82">
        <v>0</v>
      </c>
      <c r="Z120" s="82"/>
      <c r="AA120" s="82">
        <v>0</v>
      </c>
      <c r="AB120" s="82">
        <v>0</v>
      </c>
      <c r="AC120" s="82">
        <v>0</v>
      </c>
      <c r="AD120" s="82">
        <v>0</v>
      </c>
      <c r="AE120" s="82">
        <v>0</v>
      </c>
      <c r="AF120" s="82">
        <v>0</v>
      </c>
      <c r="AG120" s="82">
        <v>0</v>
      </c>
      <c r="AH120" s="82">
        <v>0</v>
      </c>
      <c r="AI120" s="82">
        <v>0</v>
      </c>
      <c r="AJ120" s="82">
        <v>0</v>
      </c>
      <c r="AK120" s="82">
        <v>0</v>
      </c>
      <c r="AL120" s="82">
        <v>0</v>
      </c>
      <c r="AM120" s="40"/>
      <c r="AN120" s="40"/>
      <c r="AO120" s="40"/>
      <c r="AP120" s="40"/>
      <c r="AQ120" s="40"/>
      <c r="AR120" s="40"/>
      <c r="AS120" s="40"/>
      <c r="AT120" s="40"/>
      <c r="AU120" s="40"/>
      <c r="AV120" s="40"/>
      <c r="AW120" s="40"/>
      <c r="AX120" s="40"/>
      <c r="AY120" s="40"/>
      <c r="AZ120" s="40"/>
      <c r="BA120" s="40"/>
      <c r="BB120" s="40"/>
      <c r="BC120" s="40"/>
      <c r="BD120" s="40"/>
      <c r="BE120" s="40"/>
      <c r="BF120" s="40"/>
      <c r="BG120" s="40"/>
      <c r="BH120" s="40"/>
      <c r="BI120" s="40"/>
      <c r="BJ120" s="40"/>
      <c r="BK120" s="40"/>
      <c r="BL120" s="40"/>
      <c r="BM120" s="40"/>
      <c r="BN120" s="40"/>
      <c r="BO120" s="40"/>
      <c r="BP120" s="40"/>
      <c r="BQ120" s="40"/>
      <c r="BR120" s="40"/>
      <c r="BS120" s="40"/>
      <c r="BT120" s="40"/>
      <c r="BU120" s="40"/>
      <c r="BV120" s="40"/>
      <c r="BW120" s="40"/>
      <c r="BX120" s="40"/>
      <c r="BY120" s="40"/>
      <c r="BZ120" s="40"/>
      <c r="CA120" s="40"/>
      <c r="CB120" s="40"/>
      <c r="CC120" s="40"/>
      <c r="CD120" s="40"/>
      <c r="CE120" s="40"/>
      <c r="CF120" s="40"/>
      <c r="CG120" s="40"/>
      <c r="CH120" s="40"/>
      <c r="CI120" s="40"/>
      <c r="CJ120" s="40"/>
      <c r="CK120" s="40"/>
      <c r="CL120" s="40"/>
      <c r="CM120" s="40"/>
      <c r="CN120" s="40"/>
      <c r="CO120" s="40"/>
      <c r="CP120" s="40"/>
      <c r="CQ120" s="40"/>
      <c r="CR120" s="40"/>
      <c r="CS120" s="40"/>
      <c r="CT120" s="40"/>
      <c r="CU120" s="40"/>
      <c r="CV120" s="40"/>
      <c r="CW120" s="40"/>
      <c r="CX120" s="20"/>
      <c r="CY120" s="20"/>
      <c r="CZ120" s="20"/>
      <c r="DA120" s="20"/>
      <c r="DB120" s="20"/>
      <c r="DC120" s="20"/>
      <c r="DD120" s="20"/>
      <c r="DE120" s="20"/>
      <c r="DF120" s="20"/>
      <c r="DG120" s="20"/>
      <c r="DH120" s="20"/>
      <c r="DI120" s="20"/>
      <c r="DJ120" s="20"/>
      <c r="DK120" s="20"/>
      <c r="DL120" s="20"/>
      <c r="DM120" s="20"/>
      <c r="DN120" s="20"/>
      <c r="DO120" s="20"/>
      <c r="DP120" s="20"/>
      <c r="DQ120" s="20"/>
      <c r="DR120" s="20"/>
      <c r="DS120" s="20"/>
      <c r="DT120" s="20"/>
      <c r="DU120" s="20"/>
      <c r="DV120" s="20"/>
      <c r="DW120" s="20"/>
      <c r="DX120" s="20"/>
      <c r="DY120" s="20"/>
      <c r="DZ120" s="20"/>
      <c r="EA120" s="20"/>
    </row>
    <row r="121" spans="1:131">
      <c r="A121" s="20"/>
      <c r="B121" s="20" t="s">
        <v>68</v>
      </c>
      <c r="C121" s="82">
        <v>0</v>
      </c>
      <c r="D121" s="82">
        <v>0</v>
      </c>
      <c r="E121" s="82">
        <v>0</v>
      </c>
      <c r="F121" s="82">
        <v>0</v>
      </c>
      <c r="G121" s="82">
        <v>0</v>
      </c>
      <c r="H121" s="82">
        <v>0</v>
      </c>
      <c r="I121" s="82">
        <v>0</v>
      </c>
      <c r="J121" s="82">
        <v>0</v>
      </c>
      <c r="K121" s="82">
        <v>0</v>
      </c>
      <c r="L121" s="83">
        <v>0</v>
      </c>
      <c r="M121" s="82">
        <v>0</v>
      </c>
      <c r="N121" s="82">
        <v>0</v>
      </c>
      <c r="O121" s="82">
        <v>0</v>
      </c>
      <c r="P121" s="82">
        <v>0</v>
      </c>
      <c r="Q121" s="82">
        <v>0</v>
      </c>
      <c r="R121" s="82">
        <v>0</v>
      </c>
      <c r="S121" s="82">
        <v>0</v>
      </c>
      <c r="T121" s="82">
        <v>0</v>
      </c>
      <c r="U121" s="82">
        <v>0</v>
      </c>
      <c r="V121" s="82">
        <v>0</v>
      </c>
      <c r="W121" s="82">
        <v>0</v>
      </c>
      <c r="X121" s="82">
        <v>0</v>
      </c>
      <c r="Y121" s="82">
        <v>0</v>
      </c>
      <c r="Z121" s="82"/>
      <c r="AA121" s="82">
        <v>0</v>
      </c>
      <c r="AB121" s="82">
        <v>0</v>
      </c>
      <c r="AC121" s="82">
        <v>0</v>
      </c>
      <c r="AD121" s="82">
        <v>0</v>
      </c>
      <c r="AE121" s="82">
        <v>0</v>
      </c>
      <c r="AF121" s="82">
        <v>0</v>
      </c>
      <c r="AG121" s="82">
        <v>0</v>
      </c>
      <c r="AH121" s="82">
        <v>0</v>
      </c>
      <c r="AI121" s="82">
        <v>0</v>
      </c>
      <c r="AJ121" s="82">
        <v>0</v>
      </c>
      <c r="AK121" s="82">
        <v>0</v>
      </c>
      <c r="AL121" s="82">
        <v>0</v>
      </c>
      <c r="AM121" s="40"/>
      <c r="AN121" s="40"/>
      <c r="AO121" s="40"/>
      <c r="AP121" s="40"/>
      <c r="AQ121" s="40"/>
      <c r="AR121" s="40"/>
      <c r="AS121" s="40"/>
      <c r="AT121" s="40"/>
      <c r="AU121" s="40"/>
      <c r="AV121" s="40"/>
      <c r="AW121" s="40"/>
      <c r="AX121" s="40"/>
      <c r="AY121" s="40"/>
      <c r="AZ121" s="40"/>
      <c r="BA121" s="40"/>
      <c r="BB121" s="40"/>
      <c r="BC121" s="40"/>
      <c r="BD121" s="40"/>
      <c r="BE121" s="40"/>
      <c r="BF121" s="40"/>
      <c r="BG121" s="40"/>
      <c r="BH121" s="40"/>
      <c r="BI121" s="40"/>
      <c r="BJ121" s="40"/>
      <c r="BK121" s="40"/>
      <c r="BL121" s="40"/>
      <c r="BM121" s="40"/>
      <c r="BN121" s="40"/>
      <c r="BO121" s="40"/>
      <c r="BP121" s="40"/>
      <c r="BQ121" s="40"/>
      <c r="BR121" s="40"/>
      <c r="BS121" s="40"/>
      <c r="BT121" s="40"/>
      <c r="BU121" s="40"/>
      <c r="BV121" s="40"/>
      <c r="BW121" s="40"/>
      <c r="BX121" s="40"/>
      <c r="BY121" s="40"/>
      <c r="BZ121" s="40"/>
      <c r="CA121" s="40"/>
      <c r="CB121" s="40"/>
      <c r="CC121" s="40"/>
      <c r="CD121" s="40"/>
      <c r="CE121" s="40"/>
      <c r="CF121" s="40"/>
      <c r="CG121" s="40"/>
      <c r="CH121" s="40"/>
      <c r="CI121" s="40"/>
      <c r="CJ121" s="40"/>
      <c r="CK121" s="40"/>
      <c r="CL121" s="40"/>
      <c r="CM121" s="40"/>
      <c r="CN121" s="40"/>
      <c r="CO121" s="40"/>
      <c r="CP121" s="40"/>
      <c r="CQ121" s="40"/>
      <c r="CR121" s="40"/>
      <c r="CS121" s="40"/>
      <c r="CT121" s="40"/>
      <c r="CU121" s="40"/>
      <c r="CV121" s="40"/>
      <c r="CW121" s="40"/>
      <c r="CX121" s="20"/>
      <c r="CY121" s="20"/>
      <c r="CZ121" s="20"/>
      <c r="DA121" s="20"/>
      <c r="DB121" s="20"/>
      <c r="DC121" s="20"/>
      <c r="DD121" s="20"/>
      <c r="DE121" s="20"/>
      <c r="DF121" s="20"/>
      <c r="DG121" s="20"/>
      <c r="DH121" s="20"/>
      <c r="DI121" s="20"/>
      <c r="DJ121" s="20"/>
      <c r="DK121" s="20"/>
      <c r="DL121" s="20"/>
      <c r="DM121" s="20"/>
      <c r="DN121" s="20"/>
      <c r="DO121" s="20"/>
      <c r="DP121" s="20"/>
      <c r="DQ121" s="20"/>
      <c r="DR121" s="20"/>
      <c r="DS121" s="20"/>
      <c r="DT121" s="20"/>
      <c r="DU121" s="20"/>
      <c r="DV121" s="20"/>
      <c r="DW121" s="20"/>
      <c r="DX121" s="20"/>
      <c r="DY121" s="20"/>
      <c r="DZ121" s="20"/>
      <c r="EA121" s="20"/>
    </row>
    <row r="122" spans="1:131">
      <c r="A122" s="20"/>
      <c r="B122" s="20" t="s">
        <v>69</v>
      </c>
      <c r="C122" s="82">
        <v>0</v>
      </c>
      <c r="D122" s="82">
        <v>0</v>
      </c>
      <c r="E122" s="82">
        <v>0</v>
      </c>
      <c r="F122" s="82">
        <v>0</v>
      </c>
      <c r="G122" s="82">
        <v>0</v>
      </c>
      <c r="H122" s="82">
        <v>0</v>
      </c>
      <c r="I122" s="82">
        <v>0</v>
      </c>
      <c r="J122" s="82">
        <v>0</v>
      </c>
      <c r="K122" s="82">
        <v>0</v>
      </c>
      <c r="L122" s="83">
        <v>0</v>
      </c>
      <c r="M122" s="82">
        <v>0</v>
      </c>
      <c r="N122" s="82">
        <v>0</v>
      </c>
      <c r="O122" s="82">
        <v>0</v>
      </c>
      <c r="P122" s="82">
        <v>0</v>
      </c>
      <c r="Q122" s="82">
        <v>0</v>
      </c>
      <c r="R122" s="82">
        <v>0</v>
      </c>
      <c r="S122" s="82">
        <v>0</v>
      </c>
      <c r="T122" s="82">
        <v>0</v>
      </c>
      <c r="U122" s="82">
        <v>0</v>
      </c>
      <c r="V122" s="82">
        <v>0</v>
      </c>
      <c r="W122" s="82">
        <v>0</v>
      </c>
      <c r="X122" s="82">
        <v>0</v>
      </c>
      <c r="Y122" s="82">
        <v>0</v>
      </c>
      <c r="Z122" s="82"/>
      <c r="AA122" s="82">
        <v>0</v>
      </c>
      <c r="AB122" s="82">
        <v>0</v>
      </c>
      <c r="AC122" s="82">
        <v>0</v>
      </c>
      <c r="AD122" s="82">
        <v>0</v>
      </c>
      <c r="AE122" s="82">
        <v>0</v>
      </c>
      <c r="AF122" s="82">
        <v>0</v>
      </c>
      <c r="AG122" s="82">
        <v>0</v>
      </c>
      <c r="AH122" s="82">
        <v>0</v>
      </c>
      <c r="AI122" s="82">
        <v>0</v>
      </c>
      <c r="AJ122" s="82">
        <v>0</v>
      </c>
      <c r="AK122" s="82">
        <v>0</v>
      </c>
      <c r="AL122" s="82">
        <v>0</v>
      </c>
      <c r="AM122" s="40"/>
      <c r="AN122" s="40"/>
      <c r="AO122" s="40"/>
      <c r="AP122" s="40"/>
      <c r="AQ122" s="40"/>
      <c r="AR122" s="40"/>
      <c r="AS122" s="40"/>
      <c r="AT122" s="40"/>
      <c r="AU122" s="40"/>
      <c r="AV122" s="40"/>
      <c r="AW122" s="40"/>
      <c r="AX122" s="40"/>
      <c r="AY122" s="40"/>
      <c r="AZ122" s="40"/>
      <c r="BA122" s="40"/>
      <c r="BB122" s="40"/>
      <c r="BC122" s="40"/>
      <c r="BD122" s="40"/>
      <c r="BE122" s="40"/>
      <c r="BF122" s="40"/>
      <c r="BG122" s="40"/>
      <c r="BH122" s="40"/>
      <c r="BI122" s="40"/>
      <c r="BJ122" s="40"/>
      <c r="BK122" s="40"/>
      <c r="BL122" s="40"/>
      <c r="BM122" s="40"/>
      <c r="BN122" s="40"/>
      <c r="BO122" s="40"/>
      <c r="BP122" s="40"/>
      <c r="BQ122" s="40"/>
      <c r="BR122" s="40"/>
      <c r="BS122" s="40"/>
      <c r="BT122" s="40"/>
      <c r="BU122" s="40"/>
      <c r="BV122" s="40"/>
      <c r="BW122" s="40"/>
      <c r="BX122" s="40"/>
      <c r="BY122" s="40"/>
      <c r="BZ122" s="40"/>
      <c r="CA122" s="40"/>
      <c r="CB122" s="40"/>
      <c r="CC122" s="40"/>
      <c r="CD122" s="40"/>
      <c r="CE122" s="40"/>
      <c r="CF122" s="40"/>
      <c r="CG122" s="40"/>
      <c r="CH122" s="40"/>
      <c r="CI122" s="40"/>
      <c r="CJ122" s="40"/>
      <c r="CK122" s="40"/>
      <c r="CL122" s="40"/>
      <c r="CM122" s="40"/>
      <c r="CN122" s="40"/>
      <c r="CO122" s="40"/>
      <c r="CP122" s="40"/>
      <c r="CQ122" s="40"/>
      <c r="CR122" s="40"/>
      <c r="CS122" s="40"/>
      <c r="CT122" s="40"/>
      <c r="CU122" s="40"/>
      <c r="CV122" s="40"/>
      <c r="CW122" s="40"/>
      <c r="CX122" s="20"/>
      <c r="CY122" s="20"/>
      <c r="CZ122" s="20"/>
      <c r="DA122" s="20"/>
      <c r="DB122" s="20"/>
      <c r="DC122" s="20"/>
      <c r="DD122" s="20"/>
      <c r="DE122" s="20"/>
      <c r="DF122" s="20"/>
      <c r="DG122" s="20"/>
      <c r="DH122" s="20"/>
      <c r="DI122" s="20"/>
      <c r="DJ122" s="20"/>
      <c r="DK122" s="20"/>
      <c r="DL122" s="20"/>
      <c r="DM122" s="20"/>
      <c r="DN122" s="20"/>
      <c r="DO122" s="20"/>
      <c r="DP122" s="20"/>
      <c r="DQ122" s="20"/>
      <c r="DR122" s="20"/>
      <c r="DS122" s="20"/>
      <c r="DT122" s="20"/>
      <c r="DU122" s="20"/>
      <c r="DV122" s="20"/>
      <c r="DW122" s="20"/>
      <c r="DX122" s="20"/>
      <c r="DY122" s="20"/>
      <c r="DZ122" s="20"/>
      <c r="EA122" s="20"/>
    </row>
    <row r="123" spans="1:131">
      <c r="A123" s="20"/>
      <c r="B123" s="20" t="s">
        <v>70</v>
      </c>
      <c r="C123" s="82">
        <v>0</v>
      </c>
      <c r="D123" s="82">
        <v>0</v>
      </c>
      <c r="E123" s="82">
        <v>0</v>
      </c>
      <c r="F123" s="82">
        <v>0</v>
      </c>
      <c r="G123" s="82">
        <v>0</v>
      </c>
      <c r="H123" s="82">
        <v>0</v>
      </c>
      <c r="I123" s="82">
        <v>0</v>
      </c>
      <c r="J123" s="82">
        <v>0</v>
      </c>
      <c r="K123" s="82">
        <v>0</v>
      </c>
      <c r="L123" s="83">
        <v>0</v>
      </c>
      <c r="M123" s="82">
        <v>0</v>
      </c>
      <c r="N123" s="82">
        <v>0</v>
      </c>
      <c r="O123" s="82">
        <v>0</v>
      </c>
      <c r="P123" s="82">
        <v>0</v>
      </c>
      <c r="Q123" s="82">
        <v>0</v>
      </c>
      <c r="R123" s="82">
        <v>0</v>
      </c>
      <c r="S123" s="82">
        <v>0</v>
      </c>
      <c r="T123" s="82">
        <v>0</v>
      </c>
      <c r="U123" s="82">
        <v>0</v>
      </c>
      <c r="V123" s="82">
        <v>0</v>
      </c>
      <c r="W123" s="82">
        <v>0</v>
      </c>
      <c r="X123" s="82">
        <v>0</v>
      </c>
      <c r="Y123" s="82">
        <v>0</v>
      </c>
      <c r="Z123" s="82"/>
      <c r="AA123" s="82">
        <v>0</v>
      </c>
      <c r="AB123" s="82">
        <v>0</v>
      </c>
      <c r="AC123" s="82">
        <v>0</v>
      </c>
      <c r="AD123" s="82">
        <v>0</v>
      </c>
      <c r="AE123" s="82">
        <v>0</v>
      </c>
      <c r="AF123" s="82">
        <v>0</v>
      </c>
      <c r="AG123" s="82">
        <v>0</v>
      </c>
      <c r="AH123" s="82">
        <v>0</v>
      </c>
      <c r="AI123" s="82">
        <v>0</v>
      </c>
      <c r="AJ123" s="82">
        <v>0</v>
      </c>
      <c r="AK123" s="82">
        <v>0</v>
      </c>
      <c r="AL123" s="82">
        <v>0</v>
      </c>
      <c r="AM123" s="40"/>
      <c r="AN123" s="40"/>
      <c r="AO123" s="40"/>
      <c r="AP123" s="40"/>
      <c r="AQ123" s="40"/>
      <c r="AR123" s="40"/>
      <c r="AS123" s="40"/>
      <c r="AT123" s="40"/>
      <c r="AU123" s="40"/>
      <c r="AV123" s="40"/>
      <c r="AW123" s="40"/>
      <c r="AX123" s="40"/>
      <c r="AY123" s="40"/>
      <c r="AZ123" s="40"/>
      <c r="BA123" s="40"/>
      <c r="BB123" s="40"/>
      <c r="BC123" s="40"/>
      <c r="BD123" s="40"/>
      <c r="BE123" s="40"/>
      <c r="BF123" s="40"/>
      <c r="BG123" s="40"/>
      <c r="BH123" s="40"/>
      <c r="BI123" s="40"/>
      <c r="BJ123" s="40"/>
      <c r="BK123" s="40"/>
      <c r="BL123" s="40"/>
      <c r="BM123" s="40"/>
      <c r="BN123" s="40"/>
      <c r="BO123" s="40"/>
      <c r="BP123" s="40"/>
      <c r="BQ123" s="40"/>
      <c r="BR123" s="40"/>
      <c r="BS123" s="40"/>
      <c r="BT123" s="40"/>
      <c r="BU123" s="40"/>
      <c r="BV123" s="40"/>
      <c r="BW123" s="40"/>
      <c r="BX123" s="40"/>
      <c r="BY123" s="40"/>
      <c r="BZ123" s="40"/>
      <c r="CA123" s="40"/>
      <c r="CB123" s="40"/>
      <c r="CC123" s="40"/>
      <c r="CD123" s="40"/>
      <c r="CE123" s="40"/>
      <c r="CF123" s="40"/>
      <c r="CG123" s="40"/>
      <c r="CH123" s="40"/>
      <c r="CI123" s="40"/>
      <c r="CJ123" s="40"/>
      <c r="CK123" s="40"/>
      <c r="CL123" s="40"/>
      <c r="CM123" s="40"/>
      <c r="CN123" s="40"/>
      <c r="CO123" s="40"/>
      <c r="CP123" s="40"/>
      <c r="CQ123" s="40"/>
      <c r="CR123" s="40"/>
      <c r="CS123" s="40"/>
      <c r="CT123" s="40"/>
      <c r="CU123" s="40"/>
      <c r="CV123" s="40"/>
      <c r="CW123" s="40"/>
      <c r="CX123" s="20"/>
      <c r="CY123" s="20"/>
      <c r="CZ123" s="20"/>
      <c r="DA123" s="20"/>
      <c r="DB123" s="20"/>
      <c r="DC123" s="20"/>
      <c r="DD123" s="20"/>
      <c r="DE123" s="20"/>
      <c r="DF123" s="20"/>
      <c r="DG123" s="20"/>
      <c r="DH123" s="20"/>
      <c r="DI123" s="20"/>
      <c r="DJ123" s="20"/>
      <c r="DK123" s="20"/>
      <c r="DL123" s="20"/>
      <c r="DM123" s="20"/>
      <c r="DN123" s="20"/>
      <c r="DO123" s="20"/>
      <c r="DP123" s="20"/>
      <c r="DQ123" s="20"/>
      <c r="DR123" s="20"/>
      <c r="DS123" s="20"/>
      <c r="DT123" s="20"/>
      <c r="DU123" s="20"/>
      <c r="DV123" s="20"/>
      <c r="DW123" s="20"/>
      <c r="DX123" s="20"/>
      <c r="DY123" s="20"/>
      <c r="DZ123" s="20"/>
      <c r="EA123" s="20"/>
    </row>
    <row r="124" spans="1:131">
      <c r="A124" s="20"/>
      <c r="B124" s="20" t="s">
        <v>71</v>
      </c>
      <c r="C124" s="82">
        <v>0</v>
      </c>
      <c r="D124" s="82">
        <v>0</v>
      </c>
      <c r="E124" s="82">
        <v>0</v>
      </c>
      <c r="F124" s="82">
        <v>0</v>
      </c>
      <c r="G124" s="82">
        <v>0</v>
      </c>
      <c r="H124" s="82">
        <v>0</v>
      </c>
      <c r="I124" s="82">
        <v>0</v>
      </c>
      <c r="J124" s="82">
        <v>0</v>
      </c>
      <c r="K124" s="82">
        <v>0</v>
      </c>
      <c r="L124" s="83">
        <v>0</v>
      </c>
      <c r="M124" s="82">
        <v>0</v>
      </c>
      <c r="N124" s="82">
        <v>0</v>
      </c>
      <c r="O124" s="82">
        <v>0</v>
      </c>
      <c r="P124" s="82">
        <v>0</v>
      </c>
      <c r="Q124" s="82">
        <v>0</v>
      </c>
      <c r="R124" s="82">
        <v>0</v>
      </c>
      <c r="S124" s="82">
        <v>0</v>
      </c>
      <c r="T124" s="82">
        <v>0</v>
      </c>
      <c r="U124" s="82">
        <v>0</v>
      </c>
      <c r="V124" s="82">
        <v>0</v>
      </c>
      <c r="W124" s="82">
        <v>0</v>
      </c>
      <c r="X124" s="82">
        <v>0</v>
      </c>
      <c r="Y124" s="82">
        <v>0</v>
      </c>
      <c r="Z124" s="82"/>
      <c r="AA124" s="82">
        <v>0</v>
      </c>
      <c r="AB124" s="82">
        <v>0</v>
      </c>
      <c r="AC124" s="82">
        <v>0</v>
      </c>
      <c r="AD124" s="82">
        <v>0</v>
      </c>
      <c r="AE124" s="82">
        <v>0</v>
      </c>
      <c r="AF124" s="82">
        <v>0</v>
      </c>
      <c r="AG124" s="82">
        <v>0</v>
      </c>
      <c r="AH124" s="82">
        <v>0</v>
      </c>
      <c r="AI124" s="82">
        <v>0</v>
      </c>
      <c r="AJ124" s="82">
        <v>0</v>
      </c>
      <c r="AK124" s="82">
        <v>0</v>
      </c>
      <c r="AL124" s="82">
        <v>0</v>
      </c>
      <c r="AM124" s="40"/>
      <c r="AN124" s="40"/>
      <c r="AO124" s="40"/>
      <c r="AP124" s="40"/>
      <c r="AQ124" s="40"/>
      <c r="AR124" s="40"/>
      <c r="AS124" s="40"/>
      <c r="AT124" s="40"/>
      <c r="AU124" s="40"/>
      <c r="AV124" s="40"/>
      <c r="AW124" s="40"/>
      <c r="AX124" s="40"/>
      <c r="AY124" s="40"/>
      <c r="AZ124" s="40"/>
      <c r="BA124" s="40"/>
      <c r="BB124" s="40"/>
      <c r="BC124" s="40"/>
      <c r="BD124" s="40"/>
      <c r="BE124" s="40"/>
      <c r="BF124" s="40"/>
      <c r="BG124" s="40"/>
      <c r="BH124" s="40"/>
      <c r="BI124" s="40"/>
      <c r="BJ124" s="40"/>
      <c r="BK124" s="40"/>
      <c r="BL124" s="40"/>
      <c r="BM124" s="40"/>
      <c r="BN124" s="40"/>
      <c r="BO124" s="40"/>
      <c r="BP124" s="40"/>
      <c r="BQ124" s="40"/>
      <c r="BR124" s="40"/>
      <c r="BS124" s="40"/>
      <c r="BT124" s="40"/>
      <c r="BU124" s="40"/>
      <c r="BV124" s="40"/>
      <c r="BW124" s="40"/>
      <c r="BX124" s="40"/>
      <c r="BY124" s="40"/>
      <c r="BZ124" s="40"/>
      <c r="CA124" s="40"/>
      <c r="CB124" s="40"/>
      <c r="CC124" s="40"/>
      <c r="CD124" s="40"/>
      <c r="CE124" s="40"/>
      <c r="CF124" s="40"/>
      <c r="CG124" s="40"/>
      <c r="CH124" s="40"/>
      <c r="CI124" s="40"/>
      <c r="CJ124" s="40"/>
      <c r="CK124" s="40"/>
      <c r="CL124" s="40"/>
      <c r="CM124" s="40"/>
      <c r="CN124" s="40"/>
      <c r="CO124" s="40"/>
      <c r="CP124" s="40"/>
      <c r="CQ124" s="40"/>
      <c r="CR124" s="40"/>
      <c r="CS124" s="40"/>
      <c r="CT124" s="40"/>
      <c r="CU124" s="40"/>
      <c r="CV124" s="40"/>
      <c r="CW124" s="40"/>
      <c r="CX124" s="20"/>
      <c r="CY124" s="20"/>
      <c r="CZ124" s="20"/>
      <c r="DA124" s="20"/>
      <c r="DB124" s="20"/>
      <c r="DC124" s="20"/>
      <c r="DD124" s="20"/>
      <c r="DE124" s="20"/>
      <c r="DF124" s="20"/>
      <c r="DG124" s="20"/>
      <c r="DH124" s="20"/>
      <c r="DI124" s="20"/>
      <c r="DJ124" s="20"/>
      <c r="DK124" s="20"/>
      <c r="DL124" s="20"/>
      <c r="DM124" s="20"/>
      <c r="DN124" s="20"/>
      <c r="DO124" s="20"/>
      <c r="DP124" s="20"/>
      <c r="DQ124" s="20"/>
      <c r="DR124" s="20"/>
      <c r="DS124" s="20"/>
      <c r="DT124" s="20"/>
      <c r="DU124" s="20"/>
      <c r="DV124" s="20"/>
      <c r="DW124" s="20"/>
      <c r="DX124" s="20"/>
      <c r="DY124" s="20"/>
      <c r="DZ124" s="20"/>
      <c r="EA124" s="20"/>
    </row>
    <row r="125" spans="1:131">
      <c r="A125" s="20"/>
      <c r="B125" s="20"/>
      <c r="C125" s="40"/>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I125" s="40"/>
      <c r="AJ125" s="40"/>
      <c r="AK125" s="40"/>
      <c r="AL125" s="40"/>
      <c r="AM125" s="40"/>
      <c r="AN125" s="40"/>
      <c r="AO125" s="40"/>
      <c r="AP125" s="40"/>
      <c r="AQ125" s="40"/>
      <c r="AR125" s="40"/>
      <c r="AS125" s="40"/>
      <c r="AT125" s="40"/>
      <c r="AU125" s="40"/>
      <c r="AV125" s="40"/>
      <c r="AW125" s="40"/>
      <c r="AX125" s="40"/>
      <c r="AY125" s="40"/>
      <c r="AZ125" s="40"/>
      <c r="BA125" s="40"/>
      <c r="BB125" s="40"/>
      <c r="BC125" s="40"/>
      <c r="BD125" s="40"/>
      <c r="BE125" s="40"/>
      <c r="BF125" s="40"/>
      <c r="BG125" s="40"/>
      <c r="BH125" s="40"/>
      <c r="BI125" s="40"/>
      <c r="BJ125" s="40"/>
      <c r="BK125" s="40"/>
      <c r="BL125" s="40"/>
      <c r="BM125" s="40"/>
      <c r="BN125" s="40"/>
      <c r="BO125" s="40"/>
      <c r="BP125" s="40"/>
      <c r="BQ125" s="40"/>
      <c r="BR125" s="40"/>
      <c r="BS125" s="40"/>
      <c r="BT125" s="40"/>
      <c r="BU125" s="40"/>
      <c r="BV125" s="40"/>
      <c r="BW125" s="40"/>
      <c r="BX125" s="40"/>
      <c r="BY125" s="40"/>
      <c r="BZ125" s="40"/>
      <c r="CA125" s="40"/>
      <c r="CB125" s="40"/>
      <c r="CC125" s="40"/>
      <c r="CD125" s="40"/>
      <c r="CE125" s="40"/>
      <c r="CF125" s="40"/>
      <c r="CG125" s="40"/>
      <c r="CH125" s="40"/>
      <c r="CI125" s="40"/>
      <c r="CJ125" s="40"/>
      <c r="CK125" s="40"/>
      <c r="CL125" s="40"/>
      <c r="CM125" s="40"/>
      <c r="CN125" s="40"/>
      <c r="CO125" s="40"/>
      <c r="CP125" s="40"/>
      <c r="CQ125" s="40"/>
      <c r="CR125" s="40"/>
      <c r="CS125" s="40"/>
      <c r="CT125" s="40"/>
      <c r="CU125" s="40"/>
      <c r="CV125" s="40"/>
      <c r="CW125" s="40"/>
      <c r="CX125" s="20"/>
      <c r="CY125" s="20"/>
      <c r="CZ125" s="20"/>
      <c r="DA125" s="20"/>
      <c r="DB125" s="20"/>
      <c r="DC125" s="20"/>
      <c r="DD125" s="20"/>
      <c r="DE125" s="20"/>
      <c r="DF125" s="20"/>
      <c r="DG125" s="20"/>
      <c r="DH125" s="20"/>
      <c r="DI125" s="20"/>
      <c r="DJ125" s="20"/>
      <c r="DK125" s="20"/>
      <c r="DL125" s="20"/>
      <c r="DM125" s="20"/>
      <c r="DN125" s="20"/>
      <c r="DO125" s="20"/>
      <c r="DP125" s="20"/>
      <c r="DQ125" s="20"/>
      <c r="DR125" s="20"/>
      <c r="DS125" s="20"/>
      <c r="DT125" s="20"/>
      <c r="DU125" s="20"/>
      <c r="DV125" s="20"/>
      <c r="DW125" s="20"/>
      <c r="DX125" s="20"/>
      <c r="DY125" s="20"/>
      <c r="DZ125" s="20"/>
      <c r="EA125" s="20"/>
    </row>
    <row r="126" spans="1:131">
      <c r="A126" s="20"/>
      <c r="B126" s="20"/>
      <c r="C126" s="40"/>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40"/>
      <c r="AB126" s="40"/>
      <c r="AC126" s="40"/>
      <c r="AD126" s="40"/>
      <c r="AE126" s="40"/>
      <c r="AF126" s="40"/>
      <c r="AG126" s="40"/>
      <c r="AH126" s="40"/>
      <c r="AI126" s="40"/>
      <c r="AJ126" s="40"/>
      <c r="AK126" s="40"/>
      <c r="AL126" s="40"/>
      <c r="AM126" s="40"/>
      <c r="AN126" s="40"/>
      <c r="AO126" s="40"/>
      <c r="AP126" s="40"/>
      <c r="AQ126" s="40"/>
      <c r="AR126" s="40"/>
      <c r="AS126" s="40"/>
      <c r="AT126" s="40"/>
      <c r="AU126" s="40"/>
      <c r="AV126" s="40"/>
      <c r="AW126" s="40"/>
      <c r="AX126" s="40"/>
      <c r="AY126" s="40"/>
      <c r="AZ126" s="40"/>
      <c r="BA126" s="40"/>
      <c r="BB126" s="40"/>
      <c r="BC126" s="40"/>
      <c r="BD126" s="40"/>
      <c r="BE126" s="40"/>
      <c r="BF126" s="40"/>
      <c r="BG126" s="40"/>
      <c r="BH126" s="40"/>
      <c r="BI126" s="40"/>
      <c r="BJ126" s="40"/>
      <c r="BK126" s="40"/>
      <c r="BL126" s="40"/>
      <c r="BM126" s="40"/>
      <c r="BN126" s="40"/>
      <c r="BO126" s="40"/>
      <c r="BP126" s="40"/>
      <c r="BQ126" s="40"/>
      <c r="BR126" s="40"/>
      <c r="BS126" s="40"/>
      <c r="BT126" s="40"/>
      <c r="BU126" s="40"/>
      <c r="BV126" s="40"/>
      <c r="BW126" s="40"/>
      <c r="BX126" s="40"/>
      <c r="BY126" s="40"/>
      <c r="BZ126" s="40"/>
      <c r="CA126" s="40"/>
      <c r="CB126" s="40"/>
      <c r="CC126" s="40"/>
      <c r="CD126" s="40"/>
      <c r="CE126" s="40"/>
      <c r="CF126" s="40"/>
      <c r="CG126" s="40"/>
      <c r="CH126" s="40"/>
      <c r="CI126" s="40"/>
      <c r="CJ126" s="40"/>
      <c r="CK126" s="40"/>
      <c r="CL126" s="40"/>
      <c r="CM126" s="40"/>
      <c r="CN126" s="40"/>
      <c r="CO126" s="40"/>
      <c r="CP126" s="40"/>
      <c r="CQ126" s="40"/>
      <c r="CR126" s="40"/>
      <c r="CS126" s="40"/>
      <c r="CT126" s="40"/>
      <c r="CU126" s="40"/>
      <c r="CV126" s="40"/>
      <c r="CW126" s="40"/>
      <c r="CX126" s="20"/>
      <c r="CY126" s="20"/>
      <c r="CZ126" s="20"/>
      <c r="DA126" s="20"/>
      <c r="DB126" s="20"/>
      <c r="DC126" s="20"/>
      <c r="DD126" s="20"/>
      <c r="DE126" s="20"/>
      <c r="DF126" s="20"/>
      <c r="DG126" s="20"/>
      <c r="DH126" s="20"/>
      <c r="DI126" s="20"/>
      <c r="DJ126" s="20"/>
      <c r="DK126" s="20"/>
      <c r="DL126" s="20"/>
      <c r="DM126" s="20"/>
      <c r="DN126" s="20"/>
      <c r="DO126" s="20"/>
      <c r="DP126" s="20"/>
      <c r="DQ126" s="20"/>
      <c r="DR126" s="20"/>
      <c r="DS126" s="20"/>
      <c r="DT126" s="20"/>
      <c r="DU126" s="20"/>
      <c r="DV126" s="20"/>
      <c r="DW126" s="20"/>
      <c r="DX126" s="20"/>
      <c r="DY126" s="20"/>
      <c r="DZ126" s="20"/>
      <c r="EA126" s="20"/>
    </row>
    <row r="127" spans="1:131" ht="13.5" thickBot="1">
      <c r="A127" s="51" t="s">
        <v>254</v>
      </c>
      <c r="B127" s="53"/>
      <c r="C127" s="40"/>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40"/>
      <c r="AB127" s="40"/>
      <c r="AC127" s="40"/>
      <c r="AD127" s="40"/>
      <c r="AE127" s="40"/>
      <c r="AF127" s="40"/>
      <c r="AG127" s="40"/>
      <c r="AH127" s="40"/>
      <c r="AI127" s="40"/>
      <c r="AJ127" s="40"/>
      <c r="AK127" s="40"/>
      <c r="AL127" s="40"/>
      <c r="AM127" s="40"/>
      <c r="AN127" s="40"/>
      <c r="AO127" s="40"/>
      <c r="AP127" s="40"/>
      <c r="AQ127" s="40"/>
      <c r="AR127" s="40"/>
      <c r="AS127" s="40"/>
      <c r="AT127" s="40"/>
      <c r="AU127" s="40"/>
      <c r="AV127" s="40"/>
      <c r="AW127" s="40"/>
      <c r="AX127" s="40"/>
      <c r="AY127" s="40"/>
      <c r="AZ127" s="40"/>
      <c r="BA127" s="40"/>
      <c r="BB127" s="40"/>
      <c r="BC127" s="40"/>
      <c r="BD127" s="40"/>
      <c r="BE127" s="40"/>
      <c r="BF127" s="40"/>
      <c r="BG127" s="40"/>
      <c r="BH127" s="40"/>
      <c r="BI127" s="40"/>
      <c r="BJ127" s="40"/>
      <c r="BK127" s="40"/>
      <c r="BL127" s="40"/>
      <c r="BM127" s="40"/>
      <c r="BN127" s="40"/>
      <c r="BO127" s="40"/>
      <c r="BP127" s="40"/>
      <c r="BQ127" s="40"/>
      <c r="BR127" s="40"/>
      <c r="BS127" s="40"/>
      <c r="BT127" s="40"/>
      <c r="BU127" s="40"/>
      <c r="BV127" s="40"/>
      <c r="BW127" s="40"/>
      <c r="BX127" s="40"/>
      <c r="BY127" s="40"/>
      <c r="BZ127" s="40"/>
      <c r="CA127" s="40"/>
      <c r="CB127" s="40"/>
      <c r="CC127" s="40"/>
      <c r="CD127" s="40"/>
      <c r="CE127" s="40"/>
      <c r="CF127" s="40"/>
      <c r="CG127" s="40"/>
      <c r="CH127" s="40"/>
      <c r="CI127" s="40"/>
      <c r="CJ127" s="40"/>
      <c r="CK127" s="40"/>
      <c r="CL127" s="40"/>
      <c r="CM127" s="40"/>
      <c r="CN127" s="40"/>
      <c r="CO127" s="40"/>
      <c r="CP127" s="40"/>
      <c r="CQ127" s="40"/>
      <c r="CR127" s="40"/>
      <c r="CS127" s="40"/>
      <c r="CT127" s="40"/>
      <c r="CU127" s="40"/>
      <c r="CV127" s="40"/>
      <c r="CW127" s="40"/>
      <c r="CX127" s="20"/>
      <c r="CY127" s="20"/>
      <c r="CZ127" s="20"/>
      <c r="DA127" s="20"/>
      <c r="DB127" s="20"/>
      <c r="DC127" s="20"/>
      <c r="DD127" s="20"/>
      <c r="DE127" s="20"/>
      <c r="DF127" s="20"/>
      <c r="DG127" s="20"/>
      <c r="DH127" s="20"/>
      <c r="DI127" s="20"/>
      <c r="DJ127" s="20"/>
      <c r="DK127" s="20"/>
      <c r="DL127" s="20"/>
      <c r="DM127" s="20"/>
      <c r="DN127" s="20"/>
      <c r="DO127" s="20"/>
      <c r="DP127" s="20"/>
      <c r="DQ127" s="20"/>
      <c r="DR127" s="20"/>
      <c r="DS127" s="20"/>
      <c r="DT127" s="20"/>
      <c r="DU127" s="20"/>
      <c r="DV127" s="20"/>
      <c r="DW127" s="20"/>
      <c r="DX127" s="20"/>
      <c r="DY127" s="20"/>
      <c r="DZ127" s="20"/>
      <c r="EA127" s="20"/>
    </row>
    <row r="128" spans="1:131" ht="13.5" thickBot="1">
      <c r="A128" s="84"/>
      <c r="B128" s="85"/>
      <c r="C128" s="86"/>
      <c r="D128" s="86"/>
      <c r="E128" s="86"/>
      <c r="F128" s="86"/>
      <c r="G128" s="86"/>
      <c r="H128" s="86"/>
      <c r="I128" s="86"/>
      <c r="J128" s="86"/>
      <c r="K128" s="86"/>
      <c r="L128" s="86"/>
      <c r="M128" s="86"/>
      <c r="N128" s="86"/>
      <c r="O128" s="87" t="s">
        <v>363</v>
      </c>
      <c r="P128" s="88"/>
      <c r="Q128" s="88"/>
      <c r="R128" s="88"/>
      <c r="S128" s="88"/>
      <c r="T128" s="88"/>
      <c r="U128" s="88"/>
      <c r="V128" s="88"/>
      <c r="W128" s="88"/>
      <c r="X128" s="88"/>
      <c r="Y128" s="88"/>
      <c r="Z128" s="77"/>
      <c r="AA128" s="86"/>
      <c r="AB128" s="87" t="s">
        <v>364</v>
      </c>
      <c r="AC128" s="88"/>
      <c r="AD128" s="88"/>
      <c r="AE128" s="88"/>
      <c r="AF128" s="88"/>
      <c r="AG128" s="88"/>
      <c r="AH128" s="88"/>
      <c r="AI128" s="88"/>
      <c r="AJ128" s="88"/>
      <c r="AK128" s="88"/>
      <c r="AL128" s="88"/>
      <c r="AM128" s="77"/>
      <c r="AN128" s="40"/>
      <c r="AO128" s="40"/>
      <c r="AP128" s="40"/>
      <c r="AQ128" s="40"/>
      <c r="AR128" s="40"/>
      <c r="AS128" s="40"/>
      <c r="AT128" s="40"/>
      <c r="AU128" s="40"/>
      <c r="AV128" s="40"/>
      <c r="AW128" s="40"/>
      <c r="AX128" s="40"/>
      <c r="AY128" s="40"/>
      <c r="AZ128" s="40"/>
      <c r="BA128" s="40"/>
      <c r="BB128" s="40"/>
      <c r="BC128" s="40"/>
      <c r="BD128" s="40"/>
      <c r="BE128" s="40"/>
      <c r="BF128" s="40"/>
      <c r="BG128" s="40"/>
      <c r="BH128" s="40"/>
      <c r="BI128" s="40"/>
      <c r="BJ128" s="40"/>
      <c r="BK128" s="40"/>
      <c r="BL128" s="40"/>
      <c r="BM128" s="40"/>
      <c r="BN128" s="40"/>
      <c r="BO128" s="40"/>
      <c r="BP128" s="40"/>
      <c r="BQ128" s="40"/>
      <c r="BR128" s="40"/>
      <c r="BS128" s="40"/>
      <c r="BT128" s="40"/>
      <c r="BU128" s="40"/>
      <c r="BV128" s="40"/>
      <c r="BW128" s="40"/>
      <c r="BX128" s="40"/>
      <c r="BY128" s="40"/>
      <c r="BZ128" s="40"/>
      <c r="CA128" s="40"/>
      <c r="CB128" s="40"/>
      <c r="CC128" s="40"/>
      <c r="CD128" s="40"/>
      <c r="CE128" s="40"/>
      <c r="CF128" s="40"/>
      <c r="CG128" s="40"/>
      <c r="CH128" s="40"/>
      <c r="CI128" s="40"/>
      <c r="CJ128" s="40"/>
      <c r="CK128" s="40"/>
      <c r="CL128" s="40"/>
      <c r="CM128" s="40"/>
      <c r="CN128" s="40"/>
      <c r="CO128" s="40"/>
      <c r="CP128" s="40"/>
      <c r="CQ128" s="40"/>
      <c r="CR128" s="40"/>
      <c r="CS128" s="40"/>
      <c r="CT128" s="40"/>
      <c r="CU128" s="40"/>
      <c r="CV128" s="40"/>
      <c r="CW128" s="40"/>
      <c r="CX128" s="20"/>
      <c r="CY128" s="20"/>
      <c r="CZ128" s="20"/>
      <c r="DA128" s="20"/>
      <c r="DB128" s="20"/>
      <c r="DC128" s="20"/>
      <c r="DD128" s="20"/>
      <c r="DE128" s="20"/>
      <c r="DF128" s="20"/>
      <c r="DG128" s="20"/>
      <c r="DH128" s="20"/>
      <c r="DI128" s="20"/>
      <c r="DJ128" s="20"/>
      <c r="DK128" s="20"/>
      <c r="DL128" s="20"/>
      <c r="DM128" s="20"/>
      <c r="DN128" s="20"/>
      <c r="DO128" s="20"/>
      <c r="DP128" s="20"/>
      <c r="DQ128" s="20"/>
      <c r="DR128" s="20"/>
      <c r="DS128" s="20"/>
      <c r="DT128" s="20"/>
      <c r="DU128" s="20"/>
      <c r="DV128" s="20"/>
      <c r="DW128" s="20"/>
      <c r="DX128" s="20"/>
      <c r="DY128" s="20"/>
      <c r="DZ128" s="20"/>
      <c r="EA128" s="20"/>
    </row>
    <row r="129" spans="1:131" ht="102">
      <c r="A129" s="69" t="s">
        <v>147</v>
      </c>
      <c r="B129" s="70" t="s">
        <v>148</v>
      </c>
      <c r="C129" s="71" t="s">
        <v>49</v>
      </c>
      <c r="D129" s="71" t="s">
        <v>231</v>
      </c>
      <c r="E129" s="71" t="s">
        <v>232</v>
      </c>
      <c r="F129" s="71" t="s">
        <v>233</v>
      </c>
      <c r="G129" s="71" t="s">
        <v>234</v>
      </c>
      <c r="H129" s="71" t="s">
        <v>235</v>
      </c>
      <c r="I129" s="71" t="s">
        <v>236</v>
      </c>
      <c r="J129" s="71" t="s">
        <v>237</v>
      </c>
      <c r="K129" s="71" t="s">
        <v>48</v>
      </c>
      <c r="L129" s="71" t="s">
        <v>210</v>
      </c>
      <c r="M129" s="71" t="s">
        <v>238</v>
      </c>
      <c r="N129" s="71" t="s">
        <v>365</v>
      </c>
      <c r="O129" s="71" t="s">
        <v>239</v>
      </c>
      <c r="P129" s="71" t="s">
        <v>240</v>
      </c>
      <c r="Q129" s="71" t="s">
        <v>241</v>
      </c>
      <c r="R129" s="71" t="s">
        <v>242</v>
      </c>
      <c r="S129" s="71" t="s">
        <v>243</v>
      </c>
      <c r="T129" s="71" t="s">
        <v>244</v>
      </c>
      <c r="U129" s="71" t="s">
        <v>245</v>
      </c>
      <c r="V129" s="71" t="s">
        <v>246</v>
      </c>
      <c r="W129" s="71" t="s">
        <v>247</v>
      </c>
      <c r="X129" s="71" t="s">
        <v>248</v>
      </c>
      <c r="Y129" s="71" t="s">
        <v>249</v>
      </c>
      <c r="Z129" s="71" t="s">
        <v>250</v>
      </c>
      <c r="AA129" s="71"/>
      <c r="AB129" s="71" t="s">
        <v>239</v>
      </c>
      <c r="AC129" s="71" t="s">
        <v>240</v>
      </c>
      <c r="AD129" s="71" t="s">
        <v>241</v>
      </c>
      <c r="AE129" s="71" t="s">
        <v>242</v>
      </c>
      <c r="AF129" s="71" t="s">
        <v>243</v>
      </c>
      <c r="AG129" s="71" t="s">
        <v>244</v>
      </c>
      <c r="AH129" s="71" t="s">
        <v>245</v>
      </c>
      <c r="AI129" s="71" t="s">
        <v>246</v>
      </c>
      <c r="AJ129" s="71" t="s">
        <v>247</v>
      </c>
      <c r="AK129" s="71" t="s">
        <v>248</v>
      </c>
      <c r="AL129" s="71" t="s">
        <v>249</v>
      </c>
      <c r="AM129" s="71" t="s">
        <v>250</v>
      </c>
      <c r="AN129" s="40"/>
      <c r="AO129" s="40"/>
      <c r="AP129" s="40"/>
      <c r="AQ129" s="40"/>
      <c r="AR129" s="40"/>
      <c r="AS129" s="40"/>
      <c r="AT129" s="40"/>
      <c r="AU129" s="40"/>
      <c r="AV129" s="40"/>
      <c r="AW129" s="40"/>
      <c r="AX129" s="40"/>
      <c r="AY129" s="40"/>
      <c r="AZ129" s="40"/>
      <c r="BA129" s="40"/>
      <c r="BB129" s="40"/>
      <c r="BC129" s="40"/>
      <c r="BD129" s="40"/>
      <c r="BE129" s="40"/>
      <c r="BF129" s="40"/>
      <c r="BG129" s="40"/>
      <c r="BH129" s="40"/>
      <c r="BI129" s="40"/>
      <c r="BJ129" s="40"/>
      <c r="BK129" s="40"/>
      <c r="BL129" s="40"/>
      <c r="BM129" s="40"/>
      <c r="BN129" s="40"/>
      <c r="BO129" s="40"/>
      <c r="BP129" s="40"/>
      <c r="BQ129" s="40"/>
      <c r="BR129" s="40"/>
      <c r="BS129" s="40"/>
      <c r="BT129" s="40"/>
      <c r="BU129" s="40"/>
      <c r="BV129" s="40"/>
      <c r="BW129" s="40"/>
      <c r="BX129" s="40"/>
      <c r="BY129" s="40"/>
      <c r="BZ129" s="40"/>
      <c r="CA129" s="40"/>
      <c r="CB129" s="40"/>
      <c r="CC129" s="40"/>
      <c r="CD129" s="40"/>
      <c r="CE129" s="40"/>
      <c r="CF129" s="40"/>
      <c r="CG129" s="40"/>
      <c r="CH129" s="40"/>
      <c r="CI129" s="40"/>
      <c r="CJ129" s="40"/>
      <c r="CK129" s="40"/>
      <c r="CL129" s="40"/>
      <c r="CM129" s="40"/>
      <c r="CN129" s="40"/>
      <c r="CO129" s="40"/>
      <c r="CP129" s="40"/>
      <c r="CQ129" s="40"/>
      <c r="CR129" s="40"/>
      <c r="CS129" s="40"/>
      <c r="CT129" s="40"/>
      <c r="CU129" s="40"/>
      <c r="CV129" s="40"/>
      <c r="CW129" s="40"/>
      <c r="CX129" s="20"/>
      <c r="CY129" s="20"/>
      <c r="CZ129" s="20"/>
      <c r="DA129" s="20"/>
      <c r="DB129" s="20"/>
      <c r="DC129" s="20"/>
      <c r="DD129" s="20"/>
      <c r="DE129" s="20"/>
      <c r="DF129" s="20"/>
      <c r="DG129" s="20"/>
      <c r="DH129" s="20"/>
      <c r="DI129" s="20"/>
      <c r="DJ129" s="20"/>
      <c r="DK129" s="20"/>
      <c r="DL129" s="20"/>
      <c r="DM129" s="20"/>
      <c r="DN129" s="20"/>
      <c r="DO129" s="20"/>
      <c r="DP129" s="20"/>
      <c r="DQ129" s="20"/>
      <c r="DR129" s="20"/>
      <c r="DS129" s="20"/>
      <c r="DT129" s="20"/>
      <c r="DU129" s="20"/>
      <c r="DV129" s="20"/>
      <c r="DW129" s="20"/>
      <c r="DX129" s="20"/>
      <c r="DY129" s="20"/>
      <c r="DZ129" s="20"/>
      <c r="EA129" s="20"/>
    </row>
    <row r="130" spans="1:131">
      <c r="A130" s="20" t="s">
        <v>443</v>
      </c>
      <c r="B130" s="20"/>
      <c r="C130" s="45">
        <v>0</v>
      </c>
      <c r="D130" s="45">
        <v>0</v>
      </c>
      <c r="E130" s="45">
        <v>0</v>
      </c>
      <c r="F130" s="45">
        <v>0</v>
      </c>
      <c r="G130" s="45">
        <v>0</v>
      </c>
      <c r="H130" s="45">
        <v>0</v>
      </c>
      <c r="I130" s="45">
        <v>0</v>
      </c>
      <c r="J130" s="45">
        <v>9999</v>
      </c>
      <c r="K130" s="45">
        <v>9999</v>
      </c>
      <c r="L130" s="73">
        <v>9999</v>
      </c>
      <c r="M130" s="45">
        <v>0</v>
      </c>
      <c r="N130" s="45">
        <v>0</v>
      </c>
      <c r="O130" s="45">
        <v>0</v>
      </c>
      <c r="P130" s="45">
        <v>0</v>
      </c>
      <c r="Q130" s="45">
        <v>0</v>
      </c>
      <c r="R130" s="45">
        <v>0</v>
      </c>
      <c r="S130" s="45">
        <v>0</v>
      </c>
      <c r="T130" s="45">
        <v>0</v>
      </c>
      <c r="U130" s="45">
        <v>0</v>
      </c>
      <c r="V130" s="45">
        <v>0</v>
      </c>
      <c r="W130" s="45">
        <v>0</v>
      </c>
      <c r="X130" s="45">
        <v>0</v>
      </c>
      <c r="Y130" s="45">
        <v>0</v>
      </c>
      <c r="Z130" s="45">
        <v>0</v>
      </c>
      <c r="AA130" s="45"/>
      <c r="AB130" s="45">
        <v>0</v>
      </c>
      <c r="AC130" s="45">
        <v>0</v>
      </c>
      <c r="AD130" s="45">
        <v>0</v>
      </c>
      <c r="AE130" s="45">
        <v>0</v>
      </c>
      <c r="AF130" s="45">
        <v>0</v>
      </c>
      <c r="AG130" s="45">
        <v>0</v>
      </c>
      <c r="AH130" s="45">
        <v>0</v>
      </c>
      <c r="AI130" s="45">
        <v>0</v>
      </c>
      <c r="AJ130" s="45">
        <v>0</v>
      </c>
      <c r="AK130" s="45">
        <v>0</v>
      </c>
      <c r="AL130" s="45">
        <v>0</v>
      </c>
      <c r="AM130" s="40">
        <v>0</v>
      </c>
      <c r="AN130" s="40"/>
      <c r="AO130" s="40"/>
      <c r="AP130" s="40"/>
      <c r="AQ130" s="40"/>
      <c r="AR130" s="40"/>
      <c r="AS130" s="40"/>
      <c r="AT130" s="40"/>
      <c r="AU130" s="40"/>
      <c r="AV130" s="40"/>
      <c r="AW130" s="40"/>
      <c r="AX130" s="40"/>
      <c r="AY130" s="40"/>
      <c r="AZ130" s="40"/>
      <c r="BA130" s="40"/>
      <c r="BB130" s="40"/>
      <c r="BC130" s="40"/>
      <c r="BD130" s="40"/>
      <c r="BE130" s="40"/>
      <c r="BF130" s="40"/>
      <c r="BG130" s="40"/>
      <c r="BH130" s="40"/>
      <c r="BI130" s="40"/>
      <c r="BJ130" s="40"/>
      <c r="BK130" s="40"/>
      <c r="BL130" s="40"/>
      <c r="BM130" s="40"/>
      <c r="BN130" s="40"/>
      <c r="BO130" s="40"/>
      <c r="BP130" s="40"/>
      <c r="BQ130" s="40"/>
      <c r="BR130" s="40"/>
      <c r="BS130" s="40"/>
      <c r="BT130" s="40"/>
      <c r="BU130" s="40"/>
      <c r="BV130" s="40"/>
      <c r="BW130" s="40"/>
      <c r="BX130" s="40"/>
      <c r="BY130" s="40"/>
      <c r="BZ130" s="40"/>
      <c r="CA130" s="40"/>
      <c r="CB130" s="40"/>
      <c r="CC130" s="40"/>
      <c r="CD130" s="40"/>
      <c r="CE130" s="40"/>
      <c r="CF130" s="40"/>
      <c r="CG130" s="40"/>
      <c r="CH130" s="40"/>
      <c r="CI130" s="40"/>
      <c r="CJ130" s="40"/>
      <c r="CK130" s="40"/>
      <c r="CL130" s="40"/>
      <c r="CM130" s="40"/>
      <c r="CN130" s="40"/>
      <c r="CO130" s="40"/>
      <c r="CP130" s="40"/>
      <c r="CQ130" s="40"/>
      <c r="CR130" s="40"/>
      <c r="CS130" s="40"/>
      <c r="CT130" s="40"/>
      <c r="CU130" s="40"/>
      <c r="CV130" s="40"/>
      <c r="CW130" s="40"/>
      <c r="CX130" s="20"/>
      <c r="CY130" s="20"/>
      <c r="CZ130" s="20"/>
      <c r="DA130" s="20"/>
      <c r="DB130" s="20"/>
      <c r="DC130" s="20"/>
      <c r="DD130" s="20"/>
      <c r="DE130" s="20"/>
      <c r="DF130" s="20"/>
      <c r="DG130" s="20"/>
      <c r="DH130" s="20"/>
      <c r="DI130" s="20"/>
      <c r="DJ130" s="20"/>
      <c r="DK130" s="20"/>
      <c r="DL130" s="20"/>
      <c r="DM130" s="20"/>
      <c r="DN130" s="20"/>
      <c r="DO130" s="20"/>
      <c r="DP130" s="20"/>
      <c r="DQ130" s="20"/>
      <c r="DR130" s="20"/>
      <c r="DS130" s="20"/>
      <c r="DT130" s="20"/>
      <c r="DU130" s="20"/>
      <c r="DV130" s="20"/>
      <c r="DW130" s="20"/>
      <c r="DX130" s="20"/>
      <c r="DY130" s="20"/>
      <c r="DZ130" s="20"/>
      <c r="EA130" s="20"/>
    </row>
    <row r="131" spans="1:131">
      <c r="A131" s="20" t="s">
        <v>444</v>
      </c>
      <c r="B131" s="20"/>
      <c r="C131" s="45">
        <v>0</v>
      </c>
      <c r="D131" s="45">
        <v>0</v>
      </c>
      <c r="E131" s="45">
        <v>0</v>
      </c>
      <c r="F131" s="45">
        <v>0</v>
      </c>
      <c r="G131" s="45">
        <v>0</v>
      </c>
      <c r="H131" s="45">
        <v>0</v>
      </c>
      <c r="I131" s="45">
        <v>0</v>
      </c>
      <c r="J131" s="45">
        <v>9999</v>
      </c>
      <c r="K131" s="45">
        <v>9999</v>
      </c>
      <c r="L131" s="73">
        <v>9999</v>
      </c>
      <c r="M131" s="45">
        <v>0</v>
      </c>
      <c r="N131" s="45">
        <v>0</v>
      </c>
      <c r="O131" s="45">
        <v>0</v>
      </c>
      <c r="P131" s="45">
        <v>0</v>
      </c>
      <c r="Q131" s="45">
        <v>0</v>
      </c>
      <c r="R131" s="45">
        <v>0</v>
      </c>
      <c r="S131" s="45">
        <v>0</v>
      </c>
      <c r="T131" s="45">
        <v>0</v>
      </c>
      <c r="U131" s="45">
        <v>0</v>
      </c>
      <c r="V131" s="45">
        <v>0</v>
      </c>
      <c r="W131" s="45">
        <v>0</v>
      </c>
      <c r="X131" s="45">
        <v>0</v>
      </c>
      <c r="Y131" s="45">
        <v>0</v>
      </c>
      <c r="Z131" s="45">
        <v>0</v>
      </c>
      <c r="AA131" s="45"/>
      <c r="AB131" s="45">
        <v>0</v>
      </c>
      <c r="AC131" s="45">
        <v>0</v>
      </c>
      <c r="AD131" s="45">
        <v>0</v>
      </c>
      <c r="AE131" s="45">
        <v>0</v>
      </c>
      <c r="AF131" s="45">
        <v>0</v>
      </c>
      <c r="AG131" s="45">
        <v>0</v>
      </c>
      <c r="AH131" s="45">
        <v>0</v>
      </c>
      <c r="AI131" s="45">
        <v>0</v>
      </c>
      <c r="AJ131" s="45">
        <v>0</v>
      </c>
      <c r="AK131" s="45">
        <v>0</v>
      </c>
      <c r="AL131" s="45">
        <v>0</v>
      </c>
      <c r="AM131" s="40">
        <v>0</v>
      </c>
      <c r="AN131" s="40"/>
      <c r="AO131" s="40"/>
      <c r="AP131" s="40"/>
      <c r="AQ131" s="40"/>
      <c r="AR131" s="40"/>
      <c r="AS131" s="40"/>
      <c r="AT131" s="40"/>
      <c r="AU131" s="40"/>
      <c r="AV131" s="40"/>
      <c r="AW131" s="40"/>
      <c r="AX131" s="40"/>
      <c r="AY131" s="40"/>
      <c r="AZ131" s="40"/>
      <c r="BA131" s="40"/>
      <c r="BB131" s="40"/>
      <c r="BC131" s="40"/>
      <c r="BD131" s="40"/>
      <c r="BE131" s="40"/>
      <c r="BF131" s="40"/>
      <c r="BG131" s="40"/>
      <c r="BH131" s="40"/>
      <c r="BI131" s="40"/>
      <c r="BJ131" s="40"/>
      <c r="BK131" s="40"/>
      <c r="BL131" s="40"/>
      <c r="BM131" s="40"/>
      <c r="BN131" s="40"/>
      <c r="BO131" s="40"/>
      <c r="BP131" s="40"/>
      <c r="BQ131" s="40"/>
      <c r="BR131" s="40"/>
      <c r="BS131" s="40"/>
      <c r="BT131" s="40"/>
      <c r="BU131" s="40"/>
      <c r="BV131" s="40"/>
      <c r="BW131" s="40"/>
      <c r="BX131" s="40"/>
      <c r="BY131" s="40"/>
      <c r="BZ131" s="40"/>
      <c r="CA131" s="40"/>
      <c r="CB131" s="40"/>
      <c r="CC131" s="40"/>
      <c r="CD131" s="40"/>
      <c r="CE131" s="40"/>
      <c r="CF131" s="40"/>
      <c r="CG131" s="40"/>
      <c r="CH131" s="40"/>
      <c r="CI131" s="40"/>
      <c r="CJ131" s="40"/>
      <c r="CK131" s="40"/>
      <c r="CL131" s="40"/>
      <c r="CM131" s="40"/>
      <c r="CN131" s="40"/>
      <c r="CO131" s="40"/>
      <c r="CP131" s="40"/>
      <c r="CQ131" s="40"/>
      <c r="CR131" s="40"/>
      <c r="CS131" s="40"/>
      <c r="CT131" s="40"/>
      <c r="CU131" s="40"/>
      <c r="CV131" s="40"/>
      <c r="CW131" s="40"/>
      <c r="CX131" s="20"/>
      <c r="CY131" s="20"/>
      <c r="CZ131" s="20"/>
      <c r="DA131" s="20"/>
      <c r="DB131" s="20"/>
      <c r="DC131" s="20"/>
      <c r="DD131" s="20"/>
      <c r="DE131" s="20"/>
      <c r="DF131" s="20"/>
      <c r="DG131" s="20"/>
      <c r="DH131" s="20"/>
      <c r="DI131" s="20"/>
      <c r="DJ131" s="20"/>
      <c r="DK131" s="20"/>
      <c r="DL131" s="20"/>
      <c r="DM131" s="20"/>
      <c r="DN131" s="20"/>
      <c r="DO131" s="20"/>
      <c r="DP131" s="20"/>
      <c r="DQ131" s="20"/>
      <c r="DR131" s="20"/>
      <c r="DS131" s="20"/>
      <c r="DT131" s="20"/>
      <c r="DU131" s="20"/>
      <c r="DV131" s="20"/>
      <c r="DW131" s="20"/>
      <c r="DX131" s="20"/>
      <c r="DY131" s="20"/>
      <c r="DZ131" s="20"/>
      <c r="EA131" s="20"/>
    </row>
    <row r="132" spans="1:131">
      <c r="A132" s="20" t="s">
        <v>446</v>
      </c>
      <c r="B132" s="20"/>
      <c r="C132" s="45">
        <v>0</v>
      </c>
      <c r="D132" s="45">
        <v>0</v>
      </c>
      <c r="E132" s="45">
        <v>0</v>
      </c>
      <c r="F132" s="45">
        <v>0</v>
      </c>
      <c r="G132" s="45">
        <v>0</v>
      </c>
      <c r="H132" s="45">
        <v>0</v>
      </c>
      <c r="I132" s="45">
        <v>0</v>
      </c>
      <c r="J132" s="45">
        <v>9999</v>
      </c>
      <c r="K132" s="45">
        <v>9999</v>
      </c>
      <c r="L132" s="73">
        <v>9999</v>
      </c>
      <c r="M132" s="45">
        <v>0</v>
      </c>
      <c r="N132" s="45">
        <v>0</v>
      </c>
      <c r="O132" s="45">
        <v>0</v>
      </c>
      <c r="P132" s="45">
        <v>0</v>
      </c>
      <c r="Q132" s="45">
        <v>0</v>
      </c>
      <c r="R132" s="45">
        <v>0</v>
      </c>
      <c r="S132" s="45">
        <v>0</v>
      </c>
      <c r="T132" s="45">
        <v>0</v>
      </c>
      <c r="U132" s="45">
        <v>0</v>
      </c>
      <c r="V132" s="45">
        <v>0</v>
      </c>
      <c r="W132" s="45">
        <v>0</v>
      </c>
      <c r="X132" s="45">
        <v>0</v>
      </c>
      <c r="Y132" s="45">
        <v>0</v>
      </c>
      <c r="Z132" s="45">
        <v>0</v>
      </c>
      <c r="AA132" s="45"/>
      <c r="AB132" s="45">
        <v>0</v>
      </c>
      <c r="AC132" s="45">
        <v>0</v>
      </c>
      <c r="AD132" s="45">
        <v>0</v>
      </c>
      <c r="AE132" s="45">
        <v>0</v>
      </c>
      <c r="AF132" s="45">
        <v>0</v>
      </c>
      <c r="AG132" s="45">
        <v>0</v>
      </c>
      <c r="AH132" s="45">
        <v>0</v>
      </c>
      <c r="AI132" s="45">
        <v>0</v>
      </c>
      <c r="AJ132" s="45">
        <v>0</v>
      </c>
      <c r="AK132" s="45">
        <v>0</v>
      </c>
      <c r="AL132" s="45">
        <v>0</v>
      </c>
      <c r="AM132" s="40">
        <v>0</v>
      </c>
      <c r="AN132" s="40"/>
      <c r="AO132" s="40"/>
      <c r="AP132" s="40"/>
      <c r="AQ132" s="40"/>
      <c r="AR132" s="40"/>
      <c r="AS132" s="40"/>
      <c r="AT132" s="40"/>
      <c r="AU132" s="40"/>
      <c r="AV132" s="40"/>
      <c r="AW132" s="40"/>
      <c r="AX132" s="40"/>
      <c r="AY132" s="40"/>
      <c r="AZ132" s="40"/>
      <c r="BA132" s="40"/>
      <c r="BB132" s="40"/>
      <c r="BC132" s="40"/>
      <c r="BD132" s="40"/>
      <c r="BE132" s="40"/>
      <c r="BF132" s="40"/>
      <c r="BG132" s="40"/>
      <c r="BH132" s="40"/>
      <c r="BI132" s="40"/>
      <c r="BJ132" s="40"/>
      <c r="BK132" s="40"/>
      <c r="BL132" s="40"/>
      <c r="BM132" s="40"/>
      <c r="BN132" s="40"/>
      <c r="BO132" s="40"/>
      <c r="BP132" s="40"/>
      <c r="BQ132" s="40"/>
      <c r="BR132" s="40"/>
      <c r="BS132" s="40"/>
      <c r="BT132" s="40"/>
      <c r="BU132" s="40"/>
      <c r="BV132" s="40"/>
      <c r="BW132" s="40"/>
      <c r="BX132" s="40"/>
      <c r="BY132" s="40"/>
      <c r="BZ132" s="40"/>
      <c r="CA132" s="40"/>
      <c r="CB132" s="40"/>
      <c r="CC132" s="40"/>
      <c r="CD132" s="40"/>
      <c r="CE132" s="40"/>
      <c r="CF132" s="40"/>
      <c r="CG132" s="40"/>
      <c r="CH132" s="40"/>
      <c r="CI132" s="40"/>
      <c r="CJ132" s="40"/>
      <c r="CK132" s="40"/>
      <c r="CL132" s="40"/>
      <c r="CM132" s="40"/>
      <c r="CN132" s="40"/>
      <c r="CO132" s="40"/>
      <c r="CP132" s="40"/>
      <c r="CQ132" s="40"/>
      <c r="CR132" s="40"/>
      <c r="CS132" s="40"/>
      <c r="CT132" s="40"/>
      <c r="CU132" s="40"/>
      <c r="CV132" s="40"/>
      <c r="CW132" s="40"/>
      <c r="CX132" s="20"/>
      <c r="CY132" s="20"/>
      <c r="CZ132" s="20"/>
      <c r="DA132" s="20"/>
      <c r="DB132" s="20"/>
      <c r="DC132" s="20"/>
      <c r="DD132" s="20"/>
      <c r="DE132" s="20"/>
      <c r="DF132" s="20"/>
      <c r="DG132" s="20"/>
      <c r="DH132" s="20"/>
      <c r="DI132" s="20"/>
      <c r="DJ132" s="20"/>
      <c r="DK132" s="20"/>
      <c r="DL132" s="20"/>
      <c r="DM132" s="20"/>
      <c r="DN132" s="20"/>
      <c r="DO132" s="20"/>
      <c r="DP132" s="20"/>
      <c r="DQ132" s="20"/>
      <c r="DR132" s="20"/>
      <c r="DS132" s="20"/>
      <c r="DT132" s="20"/>
      <c r="DU132" s="20"/>
      <c r="DV132" s="20"/>
      <c r="DW132" s="20"/>
      <c r="DX132" s="20"/>
      <c r="DY132" s="20"/>
      <c r="DZ132" s="20"/>
      <c r="EA132" s="20"/>
    </row>
    <row r="133" spans="1:131">
      <c r="A133" s="20" t="s">
        <v>447</v>
      </c>
      <c r="B133" s="20"/>
      <c r="C133" s="45">
        <v>0</v>
      </c>
      <c r="D133" s="45">
        <v>0</v>
      </c>
      <c r="E133" s="45">
        <v>0</v>
      </c>
      <c r="F133" s="45">
        <v>0</v>
      </c>
      <c r="G133" s="45">
        <v>0</v>
      </c>
      <c r="H133" s="45">
        <v>0</v>
      </c>
      <c r="I133" s="45">
        <v>0</v>
      </c>
      <c r="J133" s="45">
        <v>9999</v>
      </c>
      <c r="K133" s="45">
        <v>9999</v>
      </c>
      <c r="L133" s="73">
        <v>9999</v>
      </c>
      <c r="M133" s="45">
        <v>0</v>
      </c>
      <c r="N133" s="45">
        <v>0</v>
      </c>
      <c r="O133" s="45">
        <v>0</v>
      </c>
      <c r="P133" s="45">
        <v>0</v>
      </c>
      <c r="Q133" s="45">
        <v>0</v>
      </c>
      <c r="R133" s="45">
        <v>0</v>
      </c>
      <c r="S133" s="45">
        <v>0</v>
      </c>
      <c r="T133" s="45">
        <v>0</v>
      </c>
      <c r="U133" s="45">
        <v>0</v>
      </c>
      <c r="V133" s="45">
        <v>0</v>
      </c>
      <c r="W133" s="45">
        <v>0</v>
      </c>
      <c r="X133" s="45">
        <v>0</v>
      </c>
      <c r="Y133" s="45">
        <v>0</v>
      </c>
      <c r="Z133" s="45">
        <v>0</v>
      </c>
      <c r="AA133" s="45"/>
      <c r="AB133" s="45">
        <v>0</v>
      </c>
      <c r="AC133" s="45">
        <v>0</v>
      </c>
      <c r="AD133" s="45">
        <v>0</v>
      </c>
      <c r="AE133" s="45">
        <v>0</v>
      </c>
      <c r="AF133" s="45">
        <v>0</v>
      </c>
      <c r="AG133" s="45">
        <v>0</v>
      </c>
      <c r="AH133" s="45">
        <v>0</v>
      </c>
      <c r="AI133" s="45">
        <v>0</v>
      </c>
      <c r="AJ133" s="45">
        <v>0</v>
      </c>
      <c r="AK133" s="45">
        <v>0</v>
      </c>
      <c r="AL133" s="45">
        <v>0</v>
      </c>
      <c r="AM133" s="40">
        <v>0</v>
      </c>
      <c r="AN133" s="40"/>
      <c r="AO133" s="40"/>
      <c r="AP133" s="40"/>
      <c r="AQ133" s="40"/>
      <c r="AR133" s="40"/>
      <c r="AS133" s="40"/>
      <c r="AT133" s="40"/>
      <c r="AU133" s="40"/>
      <c r="AV133" s="40"/>
      <c r="AW133" s="40"/>
      <c r="AX133" s="40"/>
      <c r="AY133" s="40"/>
      <c r="AZ133" s="40"/>
      <c r="BA133" s="40"/>
      <c r="BB133" s="40"/>
      <c r="BC133" s="40"/>
      <c r="BD133" s="40"/>
      <c r="BE133" s="40"/>
      <c r="BF133" s="40"/>
      <c r="BG133" s="40"/>
      <c r="BH133" s="40"/>
      <c r="BI133" s="40"/>
      <c r="BJ133" s="40"/>
      <c r="BK133" s="40"/>
      <c r="BL133" s="40"/>
      <c r="BM133" s="40"/>
      <c r="BN133" s="40"/>
      <c r="BO133" s="40"/>
      <c r="BP133" s="40"/>
      <c r="BQ133" s="40"/>
      <c r="BR133" s="40"/>
      <c r="BS133" s="40"/>
      <c r="BT133" s="40"/>
      <c r="BU133" s="40"/>
      <c r="BV133" s="40"/>
      <c r="BW133" s="40"/>
      <c r="BX133" s="40"/>
      <c r="BY133" s="40"/>
      <c r="BZ133" s="40"/>
      <c r="CA133" s="40"/>
      <c r="CB133" s="40"/>
      <c r="CC133" s="40"/>
      <c r="CD133" s="40"/>
      <c r="CE133" s="40"/>
      <c r="CF133" s="40"/>
      <c r="CG133" s="40"/>
      <c r="CH133" s="40"/>
      <c r="CI133" s="40"/>
      <c r="CJ133" s="40"/>
      <c r="CK133" s="40"/>
      <c r="CL133" s="40"/>
      <c r="CM133" s="40"/>
      <c r="CN133" s="40"/>
      <c r="CO133" s="40"/>
      <c r="CP133" s="40"/>
      <c r="CQ133" s="40"/>
      <c r="CR133" s="40"/>
      <c r="CS133" s="40"/>
      <c r="CT133" s="40"/>
      <c r="CU133" s="40"/>
      <c r="CV133" s="40"/>
      <c r="CW133" s="40"/>
      <c r="CX133" s="20"/>
      <c r="CY133" s="20"/>
      <c r="CZ133" s="20"/>
      <c r="DA133" s="20"/>
      <c r="DB133" s="20"/>
      <c r="DC133" s="20"/>
      <c r="DD133" s="20"/>
      <c r="DE133" s="20"/>
      <c r="DF133" s="20"/>
      <c r="DG133" s="20"/>
      <c r="DH133" s="20"/>
      <c r="DI133" s="20"/>
      <c r="DJ133" s="20"/>
      <c r="DK133" s="20"/>
      <c r="DL133" s="20"/>
      <c r="DM133" s="20"/>
      <c r="DN133" s="20"/>
      <c r="DO133" s="20"/>
      <c r="DP133" s="20"/>
      <c r="DQ133" s="20"/>
      <c r="DR133" s="20"/>
      <c r="DS133" s="20"/>
      <c r="DT133" s="20"/>
      <c r="DU133" s="20"/>
      <c r="DV133" s="20"/>
      <c r="DW133" s="20"/>
      <c r="DX133" s="20"/>
      <c r="DY133" s="20"/>
      <c r="DZ133" s="20"/>
      <c r="EA133" s="20"/>
    </row>
    <row r="134" spans="1:131">
      <c r="A134" s="20" t="s">
        <v>451</v>
      </c>
      <c r="B134" s="20"/>
      <c r="C134" s="45">
        <v>0</v>
      </c>
      <c r="D134" s="45">
        <v>0</v>
      </c>
      <c r="E134" s="45">
        <v>0</v>
      </c>
      <c r="F134" s="45">
        <v>0</v>
      </c>
      <c r="G134" s="45">
        <v>0</v>
      </c>
      <c r="H134" s="45">
        <v>0</v>
      </c>
      <c r="I134" s="45">
        <v>0</v>
      </c>
      <c r="J134" s="45">
        <v>9999</v>
      </c>
      <c r="K134" s="45">
        <v>9999</v>
      </c>
      <c r="L134" s="73">
        <v>9999</v>
      </c>
      <c r="M134" s="45">
        <v>0</v>
      </c>
      <c r="N134" s="45">
        <v>0</v>
      </c>
      <c r="O134" s="45">
        <v>0</v>
      </c>
      <c r="P134" s="45">
        <v>0</v>
      </c>
      <c r="Q134" s="45">
        <v>0</v>
      </c>
      <c r="R134" s="45">
        <v>0</v>
      </c>
      <c r="S134" s="45">
        <v>0</v>
      </c>
      <c r="T134" s="45">
        <v>0</v>
      </c>
      <c r="U134" s="45">
        <v>0</v>
      </c>
      <c r="V134" s="45">
        <v>0</v>
      </c>
      <c r="W134" s="45">
        <v>0</v>
      </c>
      <c r="X134" s="45">
        <v>0</v>
      </c>
      <c r="Y134" s="45">
        <v>0</v>
      </c>
      <c r="Z134" s="45">
        <v>0</v>
      </c>
      <c r="AA134" s="45"/>
      <c r="AB134" s="45">
        <v>0</v>
      </c>
      <c r="AC134" s="45">
        <v>0</v>
      </c>
      <c r="AD134" s="45">
        <v>0</v>
      </c>
      <c r="AE134" s="45">
        <v>0</v>
      </c>
      <c r="AF134" s="45">
        <v>0</v>
      </c>
      <c r="AG134" s="45">
        <v>0</v>
      </c>
      <c r="AH134" s="45">
        <v>0</v>
      </c>
      <c r="AI134" s="45">
        <v>0</v>
      </c>
      <c r="AJ134" s="45">
        <v>0</v>
      </c>
      <c r="AK134" s="45">
        <v>0</v>
      </c>
      <c r="AL134" s="45">
        <v>0</v>
      </c>
      <c r="AM134" s="40">
        <v>0</v>
      </c>
      <c r="AN134" s="40"/>
      <c r="AO134" s="40"/>
      <c r="AP134" s="40"/>
      <c r="AQ134" s="40"/>
      <c r="AR134" s="40"/>
      <c r="AS134" s="40"/>
      <c r="AT134" s="40"/>
      <c r="AU134" s="40"/>
      <c r="AV134" s="40"/>
      <c r="AW134" s="40"/>
      <c r="AX134" s="40"/>
      <c r="AY134" s="40"/>
      <c r="AZ134" s="40"/>
      <c r="BA134" s="40"/>
      <c r="BB134" s="40"/>
      <c r="BC134" s="40"/>
      <c r="BD134" s="40"/>
      <c r="BE134" s="40"/>
      <c r="BF134" s="40"/>
      <c r="BG134" s="40"/>
      <c r="BH134" s="40"/>
      <c r="BI134" s="40"/>
      <c r="BJ134" s="40"/>
      <c r="BK134" s="40"/>
      <c r="BL134" s="40"/>
      <c r="BM134" s="40"/>
      <c r="BN134" s="40"/>
      <c r="BO134" s="40"/>
      <c r="BP134" s="40"/>
      <c r="BQ134" s="40"/>
      <c r="BR134" s="40"/>
      <c r="BS134" s="40"/>
      <c r="BT134" s="40"/>
      <c r="BU134" s="40"/>
      <c r="BV134" s="40"/>
      <c r="BW134" s="40"/>
      <c r="BX134" s="40"/>
      <c r="BY134" s="40"/>
      <c r="BZ134" s="40"/>
      <c r="CA134" s="40"/>
      <c r="CB134" s="40"/>
      <c r="CC134" s="40"/>
      <c r="CD134" s="40"/>
      <c r="CE134" s="40"/>
      <c r="CF134" s="40"/>
      <c r="CG134" s="40"/>
      <c r="CH134" s="40"/>
      <c r="CI134" s="40"/>
      <c r="CJ134" s="40"/>
      <c r="CK134" s="40"/>
      <c r="CL134" s="40"/>
      <c r="CM134" s="40"/>
      <c r="CN134" s="40"/>
      <c r="CO134" s="40"/>
      <c r="CP134" s="40"/>
      <c r="CQ134" s="40"/>
      <c r="CR134" s="40"/>
      <c r="CS134" s="40"/>
      <c r="CT134" s="40"/>
      <c r="CU134" s="40"/>
      <c r="CV134" s="40"/>
      <c r="CW134" s="40"/>
      <c r="CX134" s="20"/>
      <c r="CY134" s="20"/>
      <c r="CZ134" s="20"/>
      <c r="DA134" s="20"/>
      <c r="DB134" s="20"/>
      <c r="DC134" s="20"/>
      <c r="DD134" s="20"/>
      <c r="DE134" s="20"/>
      <c r="DF134" s="20"/>
      <c r="DG134" s="20"/>
      <c r="DH134" s="20"/>
      <c r="DI134" s="20"/>
      <c r="DJ134" s="20"/>
      <c r="DK134" s="20"/>
      <c r="DL134" s="20"/>
      <c r="DM134" s="20"/>
      <c r="DN134" s="20"/>
      <c r="DO134" s="20"/>
      <c r="DP134" s="20"/>
      <c r="DQ134" s="20"/>
      <c r="DR134" s="20"/>
      <c r="DS134" s="20"/>
      <c r="DT134" s="20"/>
      <c r="DU134" s="20"/>
      <c r="DV134" s="20"/>
      <c r="DW134" s="20"/>
      <c r="DX134" s="20"/>
      <c r="DY134" s="20"/>
      <c r="DZ134" s="20"/>
      <c r="EA134" s="20"/>
    </row>
    <row r="135" spans="1:131">
      <c r="A135" s="20" t="s">
        <v>452</v>
      </c>
      <c r="B135" s="20"/>
      <c r="C135" s="45">
        <v>0</v>
      </c>
      <c r="D135" s="45">
        <v>0</v>
      </c>
      <c r="E135" s="45">
        <v>0</v>
      </c>
      <c r="F135" s="45">
        <v>0</v>
      </c>
      <c r="G135" s="45">
        <v>0</v>
      </c>
      <c r="H135" s="45">
        <v>0</v>
      </c>
      <c r="I135" s="45">
        <v>0</v>
      </c>
      <c r="J135" s="45">
        <v>9999</v>
      </c>
      <c r="K135" s="45">
        <v>9999</v>
      </c>
      <c r="L135" s="73">
        <v>9999</v>
      </c>
      <c r="M135" s="45">
        <v>0</v>
      </c>
      <c r="N135" s="45">
        <v>0</v>
      </c>
      <c r="O135" s="45">
        <v>0</v>
      </c>
      <c r="P135" s="45">
        <v>0</v>
      </c>
      <c r="Q135" s="45">
        <v>0</v>
      </c>
      <c r="R135" s="45">
        <v>0</v>
      </c>
      <c r="S135" s="45">
        <v>0</v>
      </c>
      <c r="T135" s="45">
        <v>0</v>
      </c>
      <c r="U135" s="45">
        <v>0</v>
      </c>
      <c r="V135" s="45">
        <v>0</v>
      </c>
      <c r="W135" s="45">
        <v>0</v>
      </c>
      <c r="X135" s="45">
        <v>0</v>
      </c>
      <c r="Y135" s="45">
        <v>0</v>
      </c>
      <c r="Z135" s="45">
        <v>0</v>
      </c>
      <c r="AA135" s="45"/>
      <c r="AB135" s="45">
        <v>0</v>
      </c>
      <c r="AC135" s="45">
        <v>0</v>
      </c>
      <c r="AD135" s="45">
        <v>0</v>
      </c>
      <c r="AE135" s="45">
        <v>0</v>
      </c>
      <c r="AF135" s="45">
        <v>0</v>
      </c>
      <c r="AG135" s="45">
        <v>0</v>
      </c>
      <c r="AH135" s="45">
        <v>0</v>
      </c>
      <c r="AI135" s="45">
        <v>0</v>
      </c>
      <c r="AJ135" s="45">
        <v>0</v>
      </c>
      <c r="AK135" s="45">
        <v>0</v>
      </c>
      <c r="AL135" s="45">
        <v>0</v>
      </c>
      <c r="AM135" s="40">
        <v>0</v>
      </c>
      <c r="AN135" s="40"/>
      <c r="AO135" s="40"/>
      <c r="AP135" s="40"/>
      <c r="AQ135" s="40"/>
      <c r="AR135" s="40"/>
      <c r="AS135" s="40"/>
      <c r="AT135" s="40"/>
      <c r="AU135" s="40"/>
      <c r="AV135" s="40"/>
      <c r="AW135" s="40"/>
      <c r="AX135" s="40"/>
      <c r="AY135" s="40"/>
      <c r="AZ135" s="40"/>
      <c r="BA135" s="40"/>
      <c r="BB135" s="40"/>
      <c r="BC135" s="40"/>
      <c r="BD135" s="40"/>
      <c r="BE135" s="40"/>
      <c r="BF135" s="40"/>
      <c r="BG135" s="40"/>
      <c r="BH135" s="40"/>
      <c r="BI135" s="40"/>
      <c r="BJ135" s="40"/>
      <c r="BK135" s="40"/>
      <c r="BL135" s="40"/>
      <c r="BM135" s="40"/>
      <c r="BN135" s="40"/>
      <c r="BO135" s="40"/>
      <c r="BP135" s="40"/>
      <c r="BQ135" s="40"/>
      <c r="BR135" s="40"/>
      <c r="BS135" s="40"/>
      <c r="BT135" s="40"/>
      <c r="BU135" s="40"/>
      <c r="BV135" s="40"/>
      <c r="BW135" s="40"/>
      <c r="BX135" s="40"/>
      <c r="BY135" s="40"/>
      <c r="BZ135" s="40"/>
      <c r="CA135" s="40"/>
      <c r="CB135" s="40"/>
      <c r="CC135" s="40"/>
      <c r="CD135" s="40"/>
      <c r="CE135" s="40"/>
      <c r="CF135" s="40"/>
      <c r="CG135" s="40"/>
      <c r="CH135" s="40"/>
      <c r="CI135" s="40"/>
      <c r="CJ135" s="40"/>
      <c r="CK135" s="40"/>
      <c r="CL135" s="40"/>
      <c r="CM135" s="40"/>
      <c r="CN135" s="40"/>
      <c r="CO135" s="40"/>
      <c r="CP135" s="40"/>
      <c r="CQ135" s="40"/>
      <c r="CR135" s="40"/>
      <c r="CS135" s="40"/>
      <c r="CT135" s="40"/>
      <c r="CU135" s="40"/>
      <c r="CV135" s="40"/>
      <c r="CW135" s="40"/>
      <c r="CX135" s="20"/>
      <c r="CY135" s="20"/>
      <c r="CZ135" s="20"/>
      <c r="DA135" s="20"/>
      <c r="DB135" s="20"/>
      <c r="DC135" s="20"/>
      <c r="DD135" s="20"/>
      <c r="DE135" s="20"/>
      <c r="DF135" s="20"/>
      <c r="DG135" s="20"/>
      <c r="DH135" s="20"/>
      <c r="DI135" s="20"/>
      <c r="DJ135" s="20"/>
      <c r="DK135" s="20"/>
      <c r="DL135" s="20"/>
      <c r="DM135" s="20"/>
      <c r="DN135" s="20"/>
      <c r="DO135" s="20"/>
      <c r="DP135" s="20"/>
      <c r="DQ135" s="20"/>
      <c r="DR135" s="20"/>
      <c r="DS135" s="20"/>
      <c r="DT135" s="20"/>
      <c r="DU135" s="20"/>
      <c r="DV135" s="20"/>
      <c r="DW135" s="20"/>
      <c r="DX135" s="20"/>
      <c r="DY135" s="20"/>
      <c r="DZ135" s="20"/>
      <c r="EA135" s="20"/>
    </row>
    <row r="136" spans="1:131">
      <c r="A136" s="20" t="s">
        <v>453</v>
      </c>
      <c r="B136" s="20"/>
      <c r="C136" s="45">
        <v>0</v>
      </c>
      <c r="D136" s="45">
        <v>0</v>
      </c>
      <c r="E136" s="45">
        <v>0</v>
      </c>
      <c r="F136" s="45">
        <v>0</v>
      </c>
      <c r="G136" s="45">
        <v>0</v>
      </c>
      <c r="H136" s="45">
        <v>0</v>
      </c>
      <c r="I136" s="45">
        <v>0</v>
      </c>
      <c r="J136" s="45">
        <v>9999</v>
      </c>
      <c r="K136" s="45">
        <v>9999</v>
      </c>
      <c r="L136" s="73">
        <v>9999</v>
      </c>
      <c r="M136" s="45">
        <v>0</v>
      </c>
      <c r="N136" s="45">
        <v>0</v>
      </c>
      <c r="O136" s="45">
        <v>0</v>
      </c>
      <c r="P136" s="45">
        <v>0</v>
      </c>
      <c r="Q136" s="45">
        <v>0</v>
      </c>
      <c r="R136" s="45">
        <v>0</v>
      </c>
      <c r="S136" s="45">
        <v>0</v>
      </c>
      <c r="T136" s="45">
        <v>0</v>
      </c>
      <c r="U136" s="45">
        <v>0</v>
      </c>
      <c r="V136" s="45">
        <v>0</v>
      </c>
      <c r="W136" s="45">
        <v>0</v>
      </c>
      <c r="X136" s="45">
        <v>0</v>
      </c>
      <c r="Y136" s="45">
        <v>0</v>
      </c>
      <c r="Z136" s="45">
        <v>0</v>
      </c>
      <c r="AA136" s="45"/>
      <c r="AB136" s="45">
        <v>0</v>
      </c>
      <c r="AC136" s="45">
        <v>0</v>
      </c>
      <c r="AD136" s="45">
        <v>0</v>
      </c>
      <c r="AE136" s="45">
        <v>0</v>
      </c>
      <c r="AF136" s="45">
        <v>0</v>
      </c>
      <c r="AG136" s="45">
        <v>0</v>
      </c>
      <c r="AH136" s="45">
        <v>0</v>
      </c>
      <c r="AI136" s="45">
        <v>0</v>
      </c>
      <c r="AJ136" s="45">
        <v>0</v>
      </c>
      <c r="AK136" s="45">
        <v>0</v>
      </c>
      <c r="AL136" s="45">
        <v>0</v>
      </c>
      <c r="AM136" s="40">
        <v>0</v>
      </c>
      <c r="AN136" s="40"/>
      <c r="AO136" s="40"/>
      <c r="AP136" s="40"/>
      <c r="AQ136" s="40"/>
      <c r="AR136" s="40"/>
      <c r="AS136" s="40"/>
      <c r="AT136" s="40"/>
      <c r="AU136" s="40"/>
      <c r="AV136" s="40"/>
      <c r="AW136" s="40"/>
      <c r="AX136" s="40"/>
      <c r="AY136" s="40"/>
      <c r="AZ136" s="40"/>
      <c r="BA136" s="40"/>
      <c r="BB136" s="40"/>
      <c r="BC136" s="40"/>
      <c r="BD136" s="40"/>
      <c r="BE136" s="40"/>
      <c r="BF136" s="40"/>
      <c r="BG136" s="40"/>
      <c r="BH136" s="40"/>
      <c r="BI136" s="40"/>
      <c r="BJ136" s="40"/>
      <c r="BK136" s="40"/>
      <c r="BL136" s="40"/>
      <c r="BM136" s="40"/>
      <c r="BN136" s="40"/>
      <c r="BO136" s="40"/>
      <c r="BP136" s="40"/>
      <c r="BQ136" s="40"/>
      <c r="BR136" s="40"/>
      <c r="BS136" s="40"/>
      <c r="BT136" s="40"/>
      <c r="BU136" s="40"/>
      <c r="BV136" s="40"/>
      <c r="BW136" s="40"/>
      <c r="BX136" s="40"/>
      <c r="BY136" s="40"/>
      <c r="BZ136" s="40"/>
      <c r="CA136" s="40"/>
      <c r="CB136" s="40"/>
      <c r="CC136" s="40"/>
      <c r="CD136" s="40"/>
      <c r="CE136" s="40"/>
      <c r="CF136" s="40"/>
      <c r="CG136" s="40"/>
      <c r="CH136" s="40"/>
      <c r="CI136" s="40"/>
      <c r="CJ136" s="40"/>
      <c r="CK136" s="40"/>
      <c r="CL136" s="40"/>
      <c r="CM136" s="40"/>
      <c r="CN136" s="40"/>
      <c r="CO136" s="40"/>
      <c r="CP136" s="40"/>
      <c r="CQ136" s="40"/>
      <c r="CR136" s="40"/>
      <c r="CS136" s="40"/>
      <c r="CT136" s="40"/>
      <c r="CU136" s="40"/>
      <c r="CV136" s="40"/>
      <c r="CW136" s="40"/>
      <c r="CX136" s="20"/>
      <c r="CY136" s="20"/>
      <c r="CZ136" s="20"/>
      <c r="DA136" s="20"/>
      <c r="DB136" s="20"/>
      <c r="DC136" s="20"/>
      <c r="DD136" s="20"/>
      <c r="DE136" s="20"/>
      <c r="DF136" s="20"/>
      <c r="DG136" s="20"/>
      <c r="DH136" s="20"/>
      <c r="DI136" s="20"/>
      <c r="DJ136" s="20"/>
      <c r="DK136" s="20"/>
      <c r="DL136" s="20"/>
      <c r="DM136" s="20"/>
      <c r="DN136" s="20"/>
      <c r="DO136" s="20"/>
      <c r="DP136" s="20"/>
      <c r="DQ136" s="20"/>
      <c r="DR136" s="20"/>
      <c r="DS136" s="20"/>
      <c r="DT136" s="20"/>
      <c r="DU136" s="20"/>
      <c r="DV136" s="20"/>
      <c r="DW136" s="20"/>
      <c r="DX136" s="20"/>
      <c r="DY136" s="20"/>
      <c r="DZ136" s="20"/>
      <c r="EA136" s="20"/>
    </row>
    <row r="137" spans="1:131">
      <c r="A137" s="20" t="s">
        <v>454</v>
      </c>
      <c r="B137" s="20"/>
      <c r="C137" s="45">
        <v>0</v>
      </c>
      <c r="D137" s="45">
        <v>0</v>
      </c>
      <c r="E137" s="45">
        <v>0</v>
      </c>
      <c r="F137" s="45">
        <v>0</v>
      </c>
      <c r="G137" s="45">
        <v>0</v>
      </c>
      <c r="H137" s="45">
        <v>0</v>
      </c>
      <c r="I137" s="45">
        <v>0</v>
      </c>
      <c r="J137" s="45">
        <v>9999</v>
      </c>
      <c r="K137" s="45">
        <v>9999</v>
      </c>
      <c r="L137" s="73">
        <v>9999</v>
      </c>
      <c r="M137" s="45">
        <v>0</v>
      </c>
      <c r="N137" s="45">
        <v>0</v>
      </c>
      <c r="O137" s="45">
        <v>0</v>
      </c>
      <c r="P137" s="45">
        <v>0</v>
      </c>
      <c r="Q137" s="45">
        <v>0</v>
      </c>
      <c r="R137" s="45">
        <v>0</v>
      </c>
      <c r="S137" s="45">
        <v>0</v>
      </c>
      <c r="T137" s="45">
        <v>0</v>
      </c>
      <c r="U137" s="45">
        <v>0</v>
      </c>
      <c r="V137" s="45">
        <v>0</v>
      </c>
      <c r="W137" s="45">
        <v>0</v>
      </c>
      <c r="X137" s="45">
        <v>0</v>
      </c>
      <c r="Y137" s="45">
        <v>0</v>
      </c>
      <c r="Z137" s="45">
        <v>0</v>
      </c>
      <c r="AA137" s="45"/>
      <c r="AB137" s="45">
        <v>0</v>
      </c>
      <c r="AC137" s="45">
        <v>0</v>
      </c>
      <c r="AD137" s="45">
        <v>0</v>
      </c>
      <c r="AE137" s="45">
        <v>0</v>
      </c>
      <c r="AF137" s="45">
        <v>0</v>
      </c>
      <c r="AG137" s="45">
        <v>0</v>
      </c>
      <c r="AH137" s="45">
        <v>0</v>
      </c>
      <c r="AI137" s="45">
        <v>0</v>
      </c>
      <c r="AJ137" s="45">
        <v>0</v>
      </c>
      <c r="AK137" s="45">
        <v>0</v>
      </c>
      <c r="AL137" s="45">
        <v>0</v>
      </c>
      <c r="AM137" s="40">
        <v>0</v>
      </c>
      <c r="AN137" s="40"/>
      <c r="AO137" s="40"/>
      <c r="AP137" s="40"/>
      <c r="AQ137" s="40"/>
      <c r="AR137" s="40"/>
      <c r="AS137" s="40"/>
      <c r="AT137" s="40"/>
      <c r="AU137" s="40"/>
      <c r="AV137" s="40"/>
      <c r="AW137" s="40"/>
      <c r="AX137" s="40"/>
      <c r="AY137" s="40"/>
      <c r="AZ137" s="40"/>
      <c r="BA137" s="40"/>
      <c r="BB137" s="40"/>
      <c r="BC137" s="40"/>
      <c r="BD137" s="40"/>
      <c r="BE137" s="40"/>
      <c r="BF137" s="40"/>
      <c r="BG137" s="40"/>
      <c r="BH137" s="40"/>
      <c r="BI137" s="40"/>
      <c r="BJ137" s="40"/>
      <c r="BK137" s="40"/>
      <c r="BL137" s="40"/>
      <c r="BM137" s="40"/>
      <c r="BN137" s="40"/>
      <c r="BO137" s="40"/>
      <c r="BP137" s="40"/>
      <c r="BQ137" s="40"/>
      <c r="BR137" s="40"/>
      <c r="BS137" s="40"/>
      <c r="BT137" s="40"/>
      <c r="BU137" s="40"/>
      <c r="BV137" s="40"/>
      <c r="BW137" s="40"/>
      <c r="BX137" s="40"/>
      <c r="BY137" s="40"/>
      <c r="BZ137" s="40"/>
      <c r="CA137" s="40"/>
      <c r="CB137" s="40"/>
      <c r="CC137" s="40"/>
      <c r="CD137" s="40"/>
      <c r="CE137" s="40"/>
      <c r="CF137" s="40"/>
      <c r="CG137" s="40"/>
      <c r="CH137" s="40"/>
      <c r="CI137" s="40"/>
      <c r="CJ137" s="40"/>
      <c r="CK137" s="40"/>
      <c r="CL137" s="40"/>
      <c r="CM137" s="40"/>
      <c r="CN137" s="40"/>
      <c r="CO137" s="40"/>
      <c r="CP137" s="40"/>
      <c r="CQ137" s="40"/>
      <c r="CR137" s="40"/>
      <c r="CS137" s="40"/>
      <c r="CT137" s="40"/>
      <c r="CU137" s="40"/>
      <c r="CV137" s="40"/>
      <c r="CW137" s="40"/>
      <c r="CX137" s="20"/>
      <c r="CY137" s="20"/>
      <c r="CZ137" s="20"/>
      <c r="DA137" s="20"/>
      <c r="DB137" s="20"/>
      <c r="DC137" s="20"/>
      <c r="DD137" s="20"/>
      <c r="DE137" s="20"/>
      <c r="DF137" s="20"/>
      <c r="DG137" s="20"/>
      <c r="DH137" s="20"/>
      <c r="DI137" s="20"/>
      <c r="DJ137" s="20"/>
      <c r="DK137" s="20"/>
      <c r="DL137" s="20"/>
      <c r="DM137" s="20"/>
      <c r="DN137" s="20"/>
      <c r="DO137" s="20"/>
      <c r="DP137" s="20"/>
      <c r="DQ137" s="20"/>
      <c r="DR137" s="20"/>
      <c r="DS137" s="20"/>
      <c r="DT137" s="20"/>
      <c r="DU137" s="20"/>
      <c r="DV137" s="20"/>
      <c r="DW137" s="20"/>
      <c r="DX137" s="20"/>
      <c r="DY137" s="20"/>
      <c r="DZ137" s="20"/>
      <c r="EA137" s="20"/>
    </row>
    <row r="138" spans="1:131">
      <c r="A138" s="20" t="s">
        <v>455</v>
      </c>
      <c r="B138" s="20"/>
      <c r="C138" s="45">
        <v>0</v>
      </c>
      <c r="D138" s="45">
        <v>0</v>
      </c>
      <c r="E138" s="45">
        <v>0</v>
      </c>
      <c r="F138" s="45">
        <v>0</v>
      </c>
      <c r="G138" s="45">
        <v>0</v>
      </c>
      <c r="H138" s="45">
        <v>0</v>
      </c>
      <c r="I138" s="45">
        <v>0</v>
      </c>
      <c r="J138" s="45">
        <v>9999</v>
      </c>
      <c r="K138" s="45">
        <v>9999</v>
      </c>
      <c r="L138" s="73">
        <v>9999</v>
      </c>
      <c r="M138" s="45">
        <v>0</v>
      </c>
      <c r="N138" s="45">
        <v>0</v>
      </c>
      <c r="O138" s="45">
        <v>0</v>
      </c>
      <c r="P138" s="45">
        <v>0</v>
      </c>
      <c r="Q138" s="45">
        <v>0</v>
      </c>
      <c r="R138" s="45">
        <v>0</v>
      </c>
      <c r="S138" s="45">
        <v>0</v>
      </c>
      <c r="T138" s="45">
        <v>0</v>
      </c>
      <c r="U138" s="45">
        <v>0</v>
      </c>
      <c r="V138" s="45">
        <v>0</v>
      </c>
      <c r="W138" s="45">
        <v>0</v>
      </c>
      <c r="X138" s="45">
        <v>0</v>
      </c>
      <c r="Y138" s="45">
        <v>0</v>
      </c>
      <c r="Z138" s="45">
        <v>0</v>
      </c>
      <c r="AA138" s="45"/>
      <c r="AB138" s="45">
        <v>0</v>
      </c>
      <c r="AC138" s="45">
        <v>0</v>
      </c>
      <c r="AD138" s="45">
        <v>0</v>
      </c>
      <c r="AE138" s="45">
        <v>0</v>
      </c>
      <c r="AF138" s="45">
        <v>0</v>
      </c>
      <c r="AG138" s="45">
        <v>0</v>
      </c>
      <c r="AH138" s="45">
        <v>0</v>
      </c>
      <c r="AI138" s="45">
        <v>0</v>
      </c>
      <c r="AJ138" s="45">
        <v>0</v>
      </c>
      <c r="AK138" s="45">
        <v>0</v>
      </c>
      <c r="AL138" s="45">
        <v>0</v>
      </c>
      <c r="AM138" s="40">
        <v>0</v>
      </c>
      <c r="AN138" s="40"/>
      <c r="AO138" s="40"/>
      <c r="AP138" s="40"/>
      <c r="AQ138" s="40"/>
      <c r="AR138" s="40"/>
      <c r="AS138" s="40"/>
      <c r="AT138" s="40"/>
      <c r="AU138" s="40"/>
      <c r="AV138" s="40"/>
      <c r="AW138" s="40"/>
      <c r="AX138" s="40"/>
      <c r="AY138" s="40"/>
      <c r="AZ138" s="40"/>
      <c r="BA138" s="40"/>
      <c r="BB138" s="40"/>
      <c r="BC138" s="40"/>
      <c r="BD138" s="40"/>
      <c r="BE138" s="40"/>
      <c r="BF138" s="40"/>
      <c r="BG138" s="40"/>
      <c r="BH138" s="40"/>
      <c r="BI138" s="40"/>
      <c r="BJ138" s="40"/>
      <c r="BK138" s="40"/>
      <c r="BL138" s="40"/>
      <c r="BM138" s="40"/>
      <c r="BN138" s="40"/>
      <c r="BO138" s="40"/>
      <c r="BP138" s="40"/>
      <c r="BQ138" s="40"/>
      <c r="BR138" s="40"/>
      <c r="BS138" s="40"/>
      <c r="BT138" s="40"/>
      <c r="BU138" s="40"/>
      <c r="BV138" s="40"/>
      <c r="BW138" s="40"/>
      <c r="BX138" s="40"/>
      <c r="BY138" s="40"/>
      <c r="BZ138" s="40"/>
      <c r="CA138" s="40"/>
      <c r="CB138" s="40"/>
      <c r="CC138" s="40"/>
      <c r="CD138" s="40"/>
      <c r="CE138" s="40"/>
      <c r="CF138" s="40"/>
      <c r="CG138" s="40"/>
      <c r="CH138" s="40"/>
      <c r="CI138" s="40"/>
      <c r="CJ138" s="40"/>
      <c r="CK138" s="40"/>
      <c r="CL138" s="40"/>
      <c r="CM138" s="40"/>
      <c r="CN138" s="40"/>
      <c r="CO138" s="40"/>
      <c r="CP138" s="40"/>
      <c r="CQ138" s="40"/>
      <c r="CR138" s="40"/>
      <c r="CS138" s="40"/>
      <c r="CT138" s="40"/>
      <c r="CU138" s="40"/>
      <c r="CV138" s="40"/>
      <c r="CW138" s="40"/>
      <c r="CX138" s="20"/>
      <c r="CY138" s="20"/>
      <c r="CZ138" s="20"/>
      <c r="DA138" s="20"/>
      <c r="DB138" s="20"/>
      <c r="DC138" s="20"/>
      <c r="DD138" s="20"/>
      <c r="DE138" s="20"/>
      <c r="DF138" s="20"/>
      <c r="DG138" s="20"/>
      <c r="DH138" s="20"/>
      <c r="DI138" s="20"/>
      <c r="DJ138" s="20"/>
      <c r="DK138" s="20"/>
      <c r="DL138" s="20"/>
      <c r="DM138" s="20"/>
      <c r="DN138" s="20"/>
      <c r="DO138" s="20"/>
      <c r="DP138" s="20"/>
      <c r="DQ138" s="20"/>
      <c r="DR138" s="20"/>
      <c r="DS138" s="20"/>
      <c r="DT138" s="20"/>
      <c r="DU138" s="20"/>
      <c r="DV138" s="20"/>
      <c r="DW138" s="20"/>
      <c r="DX138" s="20"/>
      <c r="DY138" s="20"/>
      <c r="DZ138" s="20"/>
      <c r="EA138" s="20"/>
    </row>
    <row r="139" spans="1:131">
      <c r="A139" s="20" t="s">
        <v>457</v>
      </c>
      <c r="B139" s="20"/>
      <c r="C139" s="45">
        <v>0</v>
      </c>
      <c r="D139" s="45">
        <v>0</v>
      </c>
      <c r="E139" s="45">
        <v>0</v>
      </c>
      <c r="F139" s="45">
        <v>0</v>
      </c>
      <c r="G139" s="45">
        <v>0</v>
      </c>
      <c r="H139" s="45">
        <v>0</v>
      </c>
      <c r="I139" s="45">
        <v>0</v>
      </c>
      <c r="J139" s="45">
        <v>9999</v>
      </c>
      <c r="K139" s="45">
        <v>9999</v>
      </c>
      <c r="L139" s="73">
        <v>9999</v>
      </c>
      <c r="M139" s="45">
        <v>0</v>
      </c>
      <c r="N139" s="45">
        <v>0</v>
      </c>
      <c r="O139" s="45">
        <v>0</v>
      </c>
      <c r="P139" s="45">
        <v>0</v>
      </c>
      <c r="Q139" s="45">
        <v>0</v>
      </c>
      <c r="R139" s="45">
        <v>0</v>
      </c>
      <c r="S139" s="45">
        <v>0</v>
      </c>
      <c r="T139" s="45">
        <v>0</v>
      </c>
      <c r="U139" s="45">
        <v>0</v>
      </c>
      <c r="V139" s="45">
        <v>0</v>
      </c>
      <c r="W139" s="45">
        <v>0</v>
      </c>
      <c r="X139" s="45">
        <v>0</v>
      </c>
      <c r="Y139" s="45">
        <v>0</v>
      </c>
      <c r="Z139" s="45">
        <v>0</v>
      </c>
      <c r="AA139" s="45"/>
      <c r="AB139" s="45">
        <v>0</v>
      </c>
      <c r="AC139" s="45">
        <v>0</v>
      </c>
      <c r="AD139" s="45">
        <v>0</v>
      </c>
      <c r="AE139" s="45">
        <v>0</v>
      </c>
      <c r="AF139" s="45">
        <v>0</v>
      </c>
      <c r="AG139" s="45">
        <v>0</v>
      </c>
      <c r="AH139" s="45">
        <v>0</v>
      </c>
      <c r="AI139" s="45">
        <v>0</v>
      </c>
      <c r="AJ139" s="45">
        <v>0</v>
      </c>
      <c r="AK139" s="45">
        <v>0</v>
      </c>
      <c r="AL139" s="45">
        <v>0</v>
      </c>
      <c r="AM139" s="40">
        <v>0</v>
      </c>
      <c r="AN139" s="40"/>
      <c r="AO139" s="40"/>
      <c r="AP139" s="40"/>
      <c r="AQ139" s="40"/>
      <c r="AR139" s="40"/>
      <c r="AS139" s="40"/>
      <c r="AT139" s="40"/>
      <c r="AU139" s="40"/>
      <c r="AV139" s="40"/>
      <c r="AW139" s="40"/>
      <c r="AX139" s="40"/>
      <c r="AY139" s="40"/>
      <c r="AZ139" s="40"/>
      <c r="BA139" s="40"/>
      <c r="BB139" s="40"/>
      <c r="BC139" s="40"/>
      <c r="BD139" s="40"/>
      <c r="BE139" s="40"/>
      <c r="BF139" s="40"/>
      <c r="BG139" s="40"/>
      <c r="BH139" s="40"/>
      <c r="BI139" s="40"/>
      <c r="BJ139" s="40"/>
      <c r="BK139" s="40"/>
      <c r="BL139" s="40"/>
      <c r="BM139" s="40"/>
      <c r="BN139" s="40"/>
      <c r="BO139" s="40"/>
      <c r="BP139" s="40"/>
      <c r="BQ139" s="40"/>
      <c r="BR139" s="40"/>
      <c r="BS139" s="40"/>
      <c r="BT139" s="40"/>
      <c r="BU139" s="40"/>
      <c r="BV139" s="40"/>
      <c r="BW139" s="40"/>
      <c r="BX139" s="40"/>
      <c r="BY139" s="40"/>
      <c r="BZ139" s="40"/>
      <c r="CA139" s="40"/>
      <c r="CB139" s="40"/>
      <c r="CC139" s="40"/>
      <c r="CD139" s="40"/>
      <c r="CE139" s="40"/>
      <c r="CF139" s="40"/>
      <c r="CG139" s="40"/>
      <c r="CH139" s="40"/>
      <c r="CI139" s="40"/>
      <c r="CJ139" s="40"/>
      <c r="CK139" s="40"/>
      <c r="CL139" s="40"/>
      <c r="CM139" s="40"/>
      <c r="CN139" s="40"/>
      <c r="CO139" s="40"/>
      <c r="CP139" s="40"/>
      <c r="CQ139" s="40"/>
      <c r="CR139" s="40"/>
      <c r="CS139" s="40"/>
      <c r="CT139" s="40"/>
      <c r="CU139" s="40"/>
      <c r="CV139" s="40"/>
      <c r="CW139" s="40"/>
      <c r="CX139" s="20"/>
      <c r="CY139" s="20"/>
      <c r="CZ139" s="20"/>
      <c r="DA139" s="20"/>
      <c r="DB139" s="20"/>
      <c r="DC139" s="20"/>
      <c r="DD139" s="20"/>
      <c r="DE139" s="20"/>
      <c r="DF139" s="20"/>
      <c r="DG139" s="20"/>
      <c r="DH139" s="20"/>
      <c r="DI139" s="20"/>
      <c r="DJ139" s="20"/>
      <c r="DK139" s="20"/>
      <c r="DL139" s="20"/>
      <c r="DM139" s="20"/>
      <c r="DN139" s="20"/>
      <c r="DO139" s="20"/>
      <c r="DP139" s="20"/>
      <c r="DQ139" s="20"/>
      <c r="DR139" s="20"/>
      <c r="DS139" s="20"/>
      <c r="DT139" s="20"/>
      <c r="DU139" s="20"/>
      <c r="DV139" s="20"/>
      <c r="DW139" s="20"/>
      <c r="DX139" s="20"/>
      <c r="DY139" s="20"/>
      <c r="DZ139" s="20"/>
      <c r="EA139" s="20"/>
    </row>
    <row r="140" spans="1:131">
      <c r="A140" s="20" t="s">
        <v>459</v>
      </c>
      <c r="B140" s="20"/>
      <c r="C140" s="45">
        <v>0</v>
      </c>
      <c r="D140" s="45">
        <v>0</v>
      </c>
      <c r="E140" s="45">
        <v>0</v>
      </c>
      <c r="F140" s="45">
        <v>0</v>
      </c>
      <c r="G140" s="45">
        <v>0</v>
      </c>
      <c r="H140" s="45">
        <v>0</v>
      </c>
      <c r="I140" s="45">
        <v>0</v>
      </c>
      <c r="J140" s="45">
        <v>9999</v>
      </c>
      <c r="K140" s="45">
        <v>9999</v>
      </c>
      <c r="L140" s="73">
        <v>9999</v>
      </c>
      <c r="M140" s="45">
        <v>0</v>
      </c>
      <c r="N140" s="45">
        <v>0</v>
      </c>
      <c r="O140" s="45">
        <v>0</v>
      </c>
      <c r="P140" s="45">
        <v>0</v>
      </c>
      <c r="Q140" s="45">
        <v>0</v>
      </c>
      <c r="R140" s="45">
        <v>0</v>
      </c>
      <c r="S140" s="45">
        <v>0</v>
      </c>
      <c r="T140" s="45">
        <v>0</v>
      </c>
      <c r="U140" s="45">
        <v>0</v>
      </c>
      <c r="V140" s="45">
        <v>0</v>
      </c>
      <c r="W140" s="45">
        <v>0</v>
      </c>
      <c r="X140" s="45">
        <v>0</v>
      </c>
      <c r="Y140" s="45">
        <v>0</v>
      </c>
      <c r="Z140" s="45">
        <v>0</v>
      </c>
      <c r="AA140" s="45"/>
      <c r="AB140" s="45">
        <v>0</v>
      </c>
      <c r="AC140" s="45">
        <v>0</v>
      </c>
      <c r="AD140" s="45">
        <v>0</v>
      </c>
      <c r="AE140" s="45">
        <v>0</v>
      </c>
      <c r="AF140" s="45">
        <v>0</v>
      </c>
      <c r="AG140" s="45">
        <v>0</v>
      </c>
      <c r="AH140" s="45">
        <v>0</v>
      </c>
      <c r="AI140" s="45">
        <v>0</v>
      </c>
      <c r="AJ140" s="45">
        <v>0</v>
      </c>
      <c r="AK140" s="45">
        <v>0</v>
      </c>
      <c r="AL140" s="45">
        <v>0</v>
      </c>
      <c r="AM140" s="40">
        <v>0</v>
      </c>
      <c r="AN140" s="40"/>
      <c r="AO140" s="40"/>
      <c r="AP140" s="40"/>
      <c r="AQ140" s="40"/>
      <c r="AR140" s="40"/>
      <c r="AS140" s="40"/>
      <c r="AT140" s="40"/>
      <c r="AU140" s="40"/>
      <c r="AV140" s="40"/>
      <c r="AW140" s="40"/>
      <c r="AX140" s="40"/>
      <c r="AY140" s="40"/>
      <c r="AZ140" s="40"/>
      <c r="BA140" s="40"/>
      <c r="BB140" s="40"/>
      <c r="BC140" s="40"/>
      <c r="BD140" s="40"/>
      <c r="BE140" s="40"/>
      <c r="BF140" s="40"/>
      <c r="BG140" s="40"/>
      <c r="BH140" s="40"/>
      <c r="BI140" s="40"/>
      <c r="BJ140" s="40"/>
      <c r="BK140" s="40"/>
      <c r="BL140" s="40"/>
      <c r="BM140" s="40"/>
      <c r="BN140" s="40"/>
      <c r="BO140" s="40"/>
      <c r="BP140" s="40"/>
      <c r="BQ140" s="40"/>
      <c r="BR140" s="40"/>
      <c r="BS140" s="40"/>
      <c r="BT140" s="40"/>
      <c r="BU140" s="40"/>
      <c r="BV140" s="40"/>
      <c r="BW140" s="40"/>
      <c r="BX140" s="40"/>
      <c r="BY140" s="40"/>
      <c r="BZ140" s="40"/>
      <c r="CA140" s="40"/>
      <c r="CB140" s="40"/>
      <c r="CC140" s="40"/>
      <c r="CD140" s="40"/>
      <c r="CE140" s="40"/>
      <c r="CF140" s="40"/>
      <c r="CG140" s="40"/>
      <c r="CH140" s="40"/>
      <c r="CI140" s="40"/>
      <c r="CJ140" s="40"/>
      <c r="CK140" s="40"/>
      <c r="CL140" s="40"/>
      <c r="CM140" s="40"/>
      <c r="CN140" s="40"/>
      <c r="CO140" s="40"/>
      <c r="CP140" s="40"/>
      <c r="CQ140" s="40"/>
      <c r="CR140" s="40"/>
      <c r="CS140" s="40"/>
      <c r="CT140" s="40"/>
      <c r="CU140" s="40"/>
      <c r="CV140" s="40"/>
      <c r="CW140" s="40"/>
      <c r="CX140" s="20"/>
      <c r="CY140" s="20"/>
      <c r="CZ140" s="20"/>
      <c r="DA140" s="20"/>
      <c r="DB140" s="20"/>
      <c r="DC140" s="20"/>
      <c r="DD140" s="20"/>
      <c r="DE140" s="20"/>
      <c r="DF140" s="20"/>
      <c r="DG140" s="20"/>
      <c r="DH140" s="20"/>
      <c r="DI140" s="20"/>
      <c r="DJ140" s="20"/>
      <c r="DK140" s="20"/>
      <c r="DL140" s="20"/>
      <c r="DM140" s="20"/>
      <c r="DN140" s="20"/>
      <c r="DO140" s="20"/>
      <c r="DP140" s="20"/>
      <c r="DQ140" s="20"/>
      <c r="DR140" s="20"/>
      <c r="DS140" s="20"/>
      <c r="DT140" s="20"/>
      <c r="DU140" s="20"/>
      <c r="DV140" s="20"/>
      <c r="DW140" s="20"/>
      <c r="DX140" s="20"/>
      <c r="DY140" s="20"/>
      <c r="DZ140" s="20"/>
      <c r="EA140" s="20"/>
    </row>
    <row r="141" spans="1:131">
      <c r="A141" s="20" t="s">
        <v>460</v>
      </c>
      <c r="B141" s="20"/>
      <c r="C141" s="45">
        <v>0</v>
      </c>
      <c r="D141" s="45">
        <v>0</v>
      </c>
      <c r="E141" s="45">
        <v>0</v>
      </c>
      <c r="F141" s="45">
        <v>0</v>
      </c>
      <c r="G141" s="45">
        <v>0</v>
      </c>
      <c r="H141" s="45">
        <v>0</v>
      </c>
      <c r="I141" s="45">
        <v>0</v>
      </c>
      <c r="J141" s="45">
        <v>9999</v>
      </c>
      <c r="K141" s="45">
        <v>9999</v>
      </c>
      <c r="L141" s="73">
        <v>9999</v>
      </c>
      <c r="M141" s="45">
        <v>0</v>
      </c>
      <c r="N141" s="45">
        <v>0</v>
      </c>
      <c r="O141" s="45">
        <v>0</v>
      </c>
      <c r="P141" s="45">
        <v>0</v>
      </c>
      <c r="Q141" s="45">
        <v>0</v>
      </c>
      <c r="R141" s="45">
        <v>0</v>
      </c>
      <c r="S141" s="45">
        <v>0</v>
      </c>
      <c r="T141" s="45">
        <v>0</v>
      </c>
      <c r="U141" s="45">
        <v>0</v>
      </c>
      <c r="V141" s="45">
        <v>0</v>
      </c>
      <c r="W141" s="45">
        <v>0</v>
      </c>
      <c r="X141" s="45">
        <v>0</v>
      </c>
      <c r="Y141" s="45">
        <v>0</v>
      </c>
      <c r="Z141" s="45">
        <v>0</v>
      </c>
      <c r="AA141" s="45"/>
      <c r="AB141" s="45">
        <v>0</v>
      </c>
      <c r="AC141" s="45">
        <v>0</v>
      </c>
      <c r="AD141" s="45">
        <v>0</v>
      </c>
      <c r="AE141" s="45">
        <v>0</v>
      </c>
      <c r="AF141" s="45">
        <v>0</v>
      </c>
      <c r="AG141" s="45">
        <v>0</v>
      </c>
      <c r="AH141" s="45">
        <v>0</v>
      </c>
      <c r="AI141" s="45">
        <v>0</v>
      </c>
      <c r="AJ141" s="45">
        <v>0</v>
      </c>
      <c r="AK141" s="45">
        <v>0</v>
      </c>
      <c r="AL141" s="45">
        <v>0</v>
      </c>
      <c r="AM141" s="40">
        <v>0</v>
      </c>
      <c r="AN141" s="40"/>
      <c r="AO141" s="40"/>
      <c r="AP141" s="40"/>
      <c r="AQ141" s="40"/>
      <c r="AR141" s="40"/>
      <c r="AS141" s="40"/>
      <c r="AT141" s="40"/>
      <c r="AU141" s="40"/>
      <c r="AV141" s="40"/>
      <c r="AW141" s="40"/>
      <c r="AX141" s="40"/>
      <c r="AY141" s="40"/>
      <c r="AZ141" s="40"/>
      <c r="BA141" s="40"/>
      <c r="BB141" s="40"/>
      <c r="BC141" s="40"/>
      <c r="BD141" s="40"/>
      <c r="BE141" s="40"/>
      <c r="BF141" s="40"/>
      <c r="BG141" s="40"/>
      <c r="BH141" s="40"/>
      <c r="BI141" s="40"/>
      <c r="BJ141" s="40"/>
      <c r="BK141" s="40"/>
      <c r="BL141" s="40"/>
      <c r="BM141" s="40"/>
      <c r="BN141" s="40"/>
      <c r="BO141" s="40"/>
      <c r="BP141" s="40"/>
      <c r="BQ141" s="40"/>
      <c r="BR141" s="40"/>
      <c r="BS141" s="40"/>
      <c r="BT141" s="40"/>
      <c r="BU141" s="40"/>
      <c r="BV141" s="40"/>
      <c r="BW141" s="40"/>
      <c r="BX141" s="40"/>
      <c r="BY141" s="40"/>
      <c r="BZ141" s="40"/>
      <c r="CA141" s="40"/>
      <c r="CB141" s="40"/>
      <c r="CC141" s="40"/>
      <c r="CD141" s="40"/>
      <c r="CE141" s="40"/>
      <c r="CF141" s="40"/>
      <c r="CG141" s="40"/>
      <c r="CH141" s="40"/>
      <c r="CI141" s="40"/>
      <c r="CJ141" s="40"/>
      <c r="CK141" s="40"/>
      <c r="CL141" s="40"/>
      <c r="CM141" s="40"/>
      <c r="CN141" s="40"/>
      <c r="CO141" s="40"/>
      <c r="CP141" s="40"/>
      <c r="CQ141" s="40"/>
      <c r="CR141" s="40"/>
      <c r="CS141" s="40"/>
      <c r="CT141" s="40"/>
      <c r="CU141" s="40"/>
      <c r="CV141" s="40"/>
      <c r="CW141" s="40"/>
      <c r="CX141" s="20"/>
      <c r="CY141" s="20"/>
      <c r="CZ141" s="20"/>
      <c r="DA141" s="20"/>
      <c r="DB141" s="20"/>
      <c r="DC141" s="20"/>
      <c r="DD141" s="20"/>
      <c r="DE141" s="20"/>
      <c r="DF141" s="20"/>
      <c r="DG141" s="20"/>
      <c r="DH141" s="20"/>
      <c r="DI141" s="20"/>
      <c r="DJ141" s="20"/>
      <c r="DK141" s="20"/>
      <c r="DL141" s="20"/>
      <c r="DM141" s="20"/>
      <c r="DN141" s="20"/>
      <c r="DO141" s="20"/>
      <c r="DP141" s="20"/>
      <c r="DQ141" s="20"/>
      <c r="DR141" s="20"/>
      <c r="DS141" s="20"/>
      <c r="DT141" s="20"/>
      <c r="DU141" s="20"/>
      <c r="DV141" s="20"/>
      <c r="DW141" s="20"/>
      <c r="DX141" s="20"/>
      <c r="DY141" s="20"/>
      <c r="DZ141" s="20"/>
      <c r="EA141" s="20"/>
    </row>
    <row r="142" spans="1:131">
      <c r="A142" s="20" t="s">
        <v>445</v>
      </c>
      <c r="B142" s="20"/>
      <c r="C142" s="45">
        <v>1.8258823770952699</v>
      </c>
      <c r="D142" s="45">
        <v>0.64</v>
      </c>
      <c r="E142" s="45">
        <v>0.128</v>
      </c>
      <c r="F142" s="45">
        <v>0.76800000000000002</v>
      </c>
      <c r="G142" s="45">
        <v>2.182829468646684</v>
      </c>
      <c r="H142" s="45">
        <v>1.1413848714812751</v>
      </c>
      <c r="I142" s="45">
        <v>3684.6185079582301</v>
      </c>
      <c r="J142" s="45">
        <v>14.052426192474456</v>
      </c>
      <c r="K142" s="45">
        <v>79.832300647474767</v>
      </c>
      <c r="L142" s="81">
        <v>0.55652477791765476</v>
      </c>
      <c r="M142" s="45">
        <v>1.7346073435489245E-2</v>
      </c>
      <c r="N142" s="45">
        <v>2.6158861412839976E-4</v>
      </c>
      <c r="O142" s="45">
        <v>9.7025248006096312E-2</v>
      </c>
      <c r="P142" s="45">
        <v>8.8349678451377853E-2</v>
      </c>
      <c r="Q142" s="45">
        <v>0.1020246216187151</v>
      </c>
      <c r="R142" s="45">
        <v>9.6291424399427658E-2</v>
      </c>
      <c r="S142" s="45">
        <v>0.1043565598804454</v>
      </c>
      <c r="T142" s="45">
        <v>0.11247009516601267</v>
      </c>
      <c r="U142" s="45">
        <v>0.11375090253096022</v>
      </c>
      <c r="V142" s="45">
        <v>0.12471277732744722</v>
      </c>
      <c r="W142" s="45">
        <v>0.10546866466198226</v>
      </c>
      <c r="X142" s="45">
        <v>0.10838242531769494</v>
      </c>
      <c r="Y142" s="45">
        <v>8.9609738209630321E-2</v>
      </c>
      <c r="Z142" s="45">
        <v>9.4828692209106932E-2</v>
      </c>
      <c r="AA142" s="45"/>
      <c r="AB142" s="45">
        <v>5.4062602210786632E-2</v>
      </c>
      <c r="AC142" s="45">
        <v>4.5820656898938703E-2</v>
      </c>
      <c r="AD142" s="45">
        <v>4.4084925884691345E-2</v>
      </c>
      <c r="AE142" s="45">
        <v>4.5709937058824021E-2</v>
      </c>
      <c r="AF142" s="45">
        <v>4.7414507777846518E-2</v>
      </c>
      <c r="AG142" s="45">
        <v>4.5714789933299915E-2</v>
      </c>
      <c r="AH142" s="45">
        <v>5.6083383928030417E-2</v>
      </c>
      <c r="AI142" s="45">
        <v>4.9614514398757581E-2</v>
      </c>
      <c r="AJ142" s="45">
        <v>5.3909863610710158E-2</v>
      </c>
      <c r="AK142" s="45">
        <v>4.410277034109196E-2</v>
      </c>
      <c r="AL142" s="45">
        <v>4.8633381354982214E-2</v>
      </c>
      <c r="AM142" s="40">
        <v>5.3460215918413899E-2</v>
      </c>
      <c r="AN142" s="40"/>
      <c r="AO142" s="40"/>
      <c r="AP142" s="40"/>
      <c r="AQ142" s="40"/>
      <c r="AR142" s="40"/>
      <c r="AS142" s="40"/>
      <c r="AT142" s="40"/>
      <c r="AU142" s="40"/>
      <c r="AV142" s="40"/>
      <c r="AW142" s="40"/>
      <c r="AX142" s="40"/>
      <c r="AY142" s="40"/>
      <c r="AZ142" s="40"/>
      <c r="BA142" s="40"/>
      <c r="BB142" s="40"/>
      <c r="BC142" s="40"/>
      <c r="BD142" s="40"/>
      <c r="BE142" s="40"/>
      <c r="BF142" s="40"/>
      <c r="BG142" s="40"/>
      <c r="BH142" s="40"/>
      <c r="BI142" s="40"/>
      <c r="BJ142" s="40"/>
      <c r="BK142" s="40"/>
      <c r="BL142" s="40"/>
      <c r="BM142" s="40"/>
      <c r="BN142" s="40"/>
      <c r="BO142" s="40"/>
      <c r="BP142" s="40"/>
      <c r="BQ142" s="40"/>
      <c r="BR142" s="40"/>
      <c r="BS142" s="40"/>
      <c r="BT142" s="40"/>
      <c r="BU142" s="40"/>
      <c r="BV142" s="40"/>
      <c r="BW142" s="40"/>
      <c r="BX142" s="40"/>
      <c r="BY142" s="40"/>
      <c r="BZ142" s="40"/>
      <c r="CA142" s="40"/>
      <c r="CB142" s="40"/>
      <c r="CC142" s="40"/>
      <c r="CD142" s="40"/>
      <c r="CE142" s="40"/>
      <c r="CF142" s="40"/>
      <c r="CG142" s="40"/>
      <c r="CH142" s="40"/>
      <c r="CI142" s="40"/>
      <c r="CJ142" s="40"/>
      <c r="CK142" s="40"/>
      <c r="CL142" s="40"/>
      <c r="CM142" s="40"/>
      <c r="CN142" s="40"/>
      <c r="CO142" s="40"/>
      <c r="CP142" s="40"/>
      <c r="CQ142" s="40"/>
      <c r="CR142" s="40"/>
      <c r="CS142" s="40"/>
      <c r="CT142" s="40"/>
      <c r="CU142" s="40"/>
      <c r="CV142" s="40"/>
      <c r="CW142" s="40"/>
      <c r="CX142" s="20"/>
      <c r="CY142" s="20"/>
      <c r="CZ142" s="20"/>
      <c r="DA142" s="20"/>
      <c r="DB142" s="20"/>
      <c r="DC142" s="20"/>
      <c r="DD142" s="20"/>
      <c r="DE142" s="20"/>
      <c r="DF142" s="20"/>
      <c r="DG142" s="20"/>
      <c r="DH142" s="20"/>
      <c r="DI142" s="20"/>
      <c r="DJ142" s="20"/>
      <c r="DK142" s="20"/>
      <c r="DL142" s="20"/>
      <c r="DM142" s="20"/>
      <c r="DN142" s="20"/>
      <c r="DO142" s="20"/>
      <c r="DP142" s="20"/>
      <c r="DQ142" s="20"/>
      <c r="DR142" s="20"/>
      <c r="DS142" s="20"/>
      <c r="DT142" s="20"/>
      <c r="DU142" s="20"/>
      <c r="DV142" s="20"/>
      <c r="DW142" s="20"/>
      <c r="DX142" s="20"/>
      <c r="DY142" s="20"/>
      <c r="DZ142" s="20"/>
      <c r="EA142" s="20"/>
    </row>
    <row r="143" spans="1:131">
      <c r="A143" s="20" t="s">
        <v>448</v>
      </c>
      <c r="B143" s="20"/>
      <c r="C143" s="45">
        <v>1.8258823770952699</v>
      </c>
      <c r="D143" s="45">
        <v>0.64</v>
      </c>
      <c r="E143" s="45">
        <v>0.128</v>
      </c>
      <c r="F143" s="45">
        <v>0.76800000000000002</v>
      </c>
      <c r="G143" s="45">
        <v>2.182829468646684</v>
      </c>
      <c r="H143" s="45">
        <v>1.1413848714812751</v>
      </c>
      <c r="I143" s="45">
        <v>3684.6185079582301</v>
      </c>
      <c r="J143" s="45">
        <v>14.052426192474456</v>
      </c>
      <c r="K143" s="45">
        <v>79.832300647474767</v>
      </c>
      <c r="L143" s="81">
        <v>0.55652477791765476</v>
      </c>
      <c r="M143" s="45">
        <v>1.7346073435489245E-2</v>
      </c>
      <c r="N143" s="45">
        <v>2.6158861412839976E-4</v>
      </c>
      <c r="O143" s="45">
        <v>9.7025248006096312E-2</v>
      </c>
      <c r="P143" s="45">
        <v>8.8349678451377853E-2</v>
      </c>
      <c r="Q143" s="45">
        <v>0.1020246216187151</v>
      </c>
      <c r="R143" s="45">
        <v>9.6291424399427658E-2</v>
      </c>
      <c r="S143" s="45">
        <v>0.1043565598804454</v>
      </c>
      <c r="T143" s="45">
        <v>0.11247009516601267</v>
      </c>
      <c r="U143" s="45">
        <v>0.11375090253096022</v>
      </c>
      <c r="V143" s="45">
        <v>0.12471277732744722</v>
      </c>
      <c r="W143" s="45">
        <v>0.10546866466198226</v>
      </c>
      <c r="X143" s="45">
        <v>0.10838242531769494</v>
      </c>
      <c r="Y143" s="45">
        <v>8.9609738209630321E-2</v>
      </c>
      <c r="Z143" s="45">
        <v>9.4828692209106932E-2</v>
      </c>
      <c r="AA143" s="45"/>
      <c r="AB143" s="45">
        <v>5.4062602210786632E-2</v>
      </c>
      <c r="AC143" s="45">
        <v>4.5820656898938703E-2</v>
      </c>
      <c r="AD143" s="45">
        <v>4.4084925884691345E-2</v>
      </c>
      <c r="AE143" s="45">
        <v>4.5709937058824021E-2</v>
      </c>
      <c r="AF143" s="45">
        <v>4.7414507777846518E-2</v>
      </c>
      <c r="AG143" s="45">
        <v>4.5714789933299915E-2</v>
      </c>
      <c r="AH143" s="45">
        <v>5.6083383928030417E-2</v>
      </c>
      <c r="AI143" s="45">
        <v>4.9614514398757581E-2</v>
      </c>
      <c r="AJ143" s="45">
        <v>5.3909863610710158E-2</v>
      </c>
      <c r="AK143" s="45">
        <v>4.410277034109196E-2</v>
      </c>
      <c r="AL143" s="45">
        <v>4.8633381354982214E-2</v>
      </c>
      <c r="AM143" s="40">
        <v>5.3460215918413899E-2</v>
      </c>
      <c r="AN143" s="40"/>
      <c r="AO143" s="40"/>
      <c r="AP143" s="40"/>
      <c r="AQ143" s="40"/>
      <c r="AR143" s="40"/>
      <c r="AS143" s="40"/>
      <c r="AT143" s="40"/>
      <c r="AU143" s="40"/>
      <c r="AV143" s="40"/>
      <c r="AW143" s="40"/>
      <c r="AX143" s="40"/>
      <c r="AY143" s="40"/>
      <c r="AZ143" s="40"/>
      <c r="BA143" s="40"/>
      <c r="BB143" s="40"/>
      <c r="BC143" s="40"/>
      <c r="BD143" s="40"/>
      <c r="BE143" s="40"/>
      <c r="BF143" s="40"/>
      <c r="BG143" s="40"/>
      <c r="BH143" s="40"/>
      <c r="BI143" s="40"/>
      <c r="BJ143" s="40"/>
      <c r="BK143" s="40"/>
      <c r="BL143" s="40"/>
      <c r="BM143" s="40"/>
      <c r="BN143" s="40"/>
      <c r="BO143" s="40"/>
      <c r="BP143" s="40"/>
      <c r="BQ143" s="40"/>
      <c r="BR143" s="40"/>
      <c r="BS143" s="40"/>
      <c r="BT143" s="40"/>
      <c r="BU143" s="40"/>
      <c r="BV143" s="40"/>
      <c r="BW143" s="40"/>
      <c r="BX143" s="40"/>
      <c r="BY143" s="40"/>
      <c r="BZ143" s="40"/>
      <c r="CA143" s="40"/>
      <c r="CB143" s="40"/>
      <c r="CC143" s="40"/>
      <c r="CD143" s="40"/>
      <c r="CE143" s="40"/>
      <c r="CF143" s="40"/>
      <c r="CG143" s="40"/>
      <c r="CH143" s="40"/>
      <c r="CI143" s="40"/>
      <c r="CJ143" s="40"/>
      <c r="CK143" s="40"/>
      <c r="CL143" s="40"/>
      <c r="CM143" s="40"/>
      <c r="CN143" s="40"/>
      <c r="CO143" s="40"/>
      <c r="CP143" s="40"/>
      <c r="CQ143" s="40"/>
      <c r="CR143" s="40"/>
      <c r="CS143" s="40"/>
      <c r="CT143" s="40"/>
      <c r="CU143" s="40"/>
      <c r="CV143" s="40"/>
      <c r="CW143" s="40"/>
      <c r="CX143" s="20"/>
      <c r="CY143" s="20"/>
      <c r="CZ143" s="20"/>
      <c r="DA143" s="20"/>
      <c r="DB143" s="20"/>
      <c r="DC143" s="20"/>
      <c r="DD143" s="20"/>
      <c r="DE143" s="20"/>
      <c r="DF143" s="20"/>
      <c r="DG143" s="20"/>
      <c r="DH143" s="20"/>
      <c r="DI143" s="20"/>
      <c r="DJ143" s="20"/>
      <c r="DK143" s="20"/>
      <c r="DL143" s="20"/>
      <c r="DM143" s="20"/>
      <c r="DN143" s="20"/>
      <c r="DO143" s="20"/>
      <c r="DP143" s="20"/>
      <c r="DQ143" s="20"/>
      <c r="DR143" s="20"/>
      <c r="DS143" s="20"/>
      <c r="DT143" s="20"/>
      <c r="DU143" s="20"/>
      <c r="DV143" s="20"/>
      <c r="DW143" s="20"/>
      <c r="DX143" s="20"/>
      <c r="DY143" s="20"/>
      <c r="DZ143" s="20"/>
      <c r="EA143" s="20"/>
    </row>
    <row r="144" spans="1:131">
      <c r="A144" s="20" t="s">
        <v>449</v>
      </c>
      <c r="B144" s="20"/>
      <c r="C144" s="45">
        <v>1.8258823770952699</v>
      </c>
      <c r="D144" s="45">
        <v>0.64</v>
      </c>
      <c r="E144" s="45">
        <v>0.128</v>
      </c>
      <c r="F144" s="45">
        <v>0.76800000000000002</v>
      </c>
      <c r="G144" s="45">
        <v>2.182829468646684</v>
      </c>
      <c r="H144" s="45">
        <v>1.1413848714812751</v>
      </c>
      <c r="I144" s="45">
        <v>3684.6185079582301</v>
      </c>
      <c r="J144" s="45">
        <v>14.052426192474456</v>
      </c>
      <c r="K144" s="45">
        <v>79.832300647474767</v>
      </c>
      <c r="L144" s="81">
        <v>0.55652477791765476</v>
      </c>
      <c r="M144" s="45">
        <v>1.7346073435489245E-2</v>
      </c>
      <c r="N144" s="45">
        <v>2.6158861412839976E-4</v>
      </c>
      <c r="O144" s="45">
        <v>9.7025248006096312E-2</v>
      </c>
      <c r="P144" s="45">
        <v>8.8349678451377853E-2</v>
      </c>
      <c r="Q144" s="45">
        <v>0.1020246216187151</v>
      </c>
      <c r="R144" s="45">
        <v>9.6291424399427658E-2</v>
      </c>
      <c r="S144" s="45">
        <v>0.1043565598804454</v>
      </c>
      <c r="T144" s="45">
        <v>0.11247009516601267</v>
      </c>
      <c r="U144" s="45">
        <v>0.11375090253096022</v>
      </c>
      <c r="V144" s="45">
        <v>0.12471277732744722</v>
      </c>
      <c r="W144" s="45">
        <v>0.10546866466198226</v>
      </c>
      <c r="X144" s="45">
        <v>0.10838242531769494</v>
      </c>
      <c r="Y144" s="45">
        <v>8.9609738209630321E-2</v>
      </c>
      <c r="Z144" s="45">
        <v>9.4828692209106932E-2</v>
      </c>
      <c r="AA144" s="45"/>
      <c r="AB144" s="45">
        <v>5.4062602210786632E-2</v>
      </c>
      <c r="AC144" s="45">
        <v>4.5820656898938703E-2</v>
      </c>
      <c r="AD144" s="45">
        <v>4.4084925884691345E-2</v>
      </c>
      <c r="AE144" s="45">
        <v>4.5709937058824021E-2</v>
      </c>
      <c r="AF144" s="45">
        <v>4.7414507777846518E-2</v>
      </c>
      <c r="AG144" s="45">
        <v>4.5714789933299915E-2</v>
      </c>
      <c r="AH144" s="45">
        <v>5.6083383928030417E-2</v>
      </c>
      <c r="AI144" s="45">
        <v>4.9614514398757581E-2</v>
      </c>
      <c r="AJ144" s="45">
        <v>5.3909863610710158E-2</v>
      </c>
      <c r="AK144" s="45">
        <v>4.410277034109196E-2</v>
      </c>
      <c r="AL144" s="45">
        <v>4.8633381354982214E-2</v>
      </c>
      <c r="AM144" s="40">
        <v>5.3460215918413899E-2</v>
      </c>
      <c r="AN144" s="40"/>
      <c r="AO144" s="40"/>
      <c r="AP144" s="40"/>
      <c r="AQ144" s="40"/>
      <c r="AR144" s="40"/>
      <c r="AS144" s="40"/>
      <c r="AT144" s="40"/>
      <c r="AU144" s="40"/>
      <c r="AV144" s="40"/>
      <c r="AW144" s="40"/>
      <c r="AX144" s="40"/>
      <c r="AY144" s="40"/>
      <c r="AZ144" s="40"/>
      <c r="BA144" s="40"/>
      <c r="BB144" s="40"/>
      <c r="BC144" s="40"/>
      <c r="BD144" s="40"/>
      <c r="BE144" s="40"/>
      <c r="BF144" s="40"/>
      <c r="BG144" s="40"/>
      <c r="BH144" s="40"/>
      <c r="BI144" s="40"/>
      <c r="BJ144" s="40"/>
      <c r="BK144" s="40"/>
      <c r="BL144" s="40"/>
      <c r="BM144" s="40"/>
      <c r="BN144" s="40"/>
      <c r="BO144" s="40"/>
      <c r="BP144" s="40"/>
      <c r="BQ144" s="40"/>
      <c r="BR144" s="40"/>
      <c r="BS144" s="40"/>
      <c r="BT144" s="40"/>
      <c r="BU144" s="40"/>
      <c r="BV144" s="40"/>
      <c r="BW144" s="40"/>
      <c r="BX144" s="40"/>
      <c r="BY144" s="40"/>
      <c r="BZ144" s="40"/>
      <c r="CA144" s="40"/>
      <c r="CB144" s="40"/>
      <c r="CC144" s="40"/>
      <c r="CD144" s="40"/>
      <c r="CE144" s="40"/>
      <c r="CF144" s="40"/>
      <c r="CG144" s="40"/>
      <c r="CH144" s="40"/>
      <c r="CI144" s="40"/>
      <c r="CJ144" s="40"/>
      <c r="CK144" s="40"/>
      <c r="CL144" s="40"/>
      <c r="CM144" s="40"/>
      <c r="CN144" s="40"/>
      <c r="CO144" s="40"/>
      <c r="CP144" s="40"/>
      <c r="CQ144" s="40"/>
      <c r="CR144" s="40"/>
      <c r="CS144" s="40"/>
      <c r="CT144" s="40"/>
      <c r="CU144" s="40"/>
      <c r="CV144" s="40"/>
      <c r="CW144" s="40"/>
      <c r="CX144" s="20"/>
      <c r="CY144" s="20"/>
      <c r="CZ144" s="20"/>
      <c r="DA144" s="20"/>
      <c r="DB144" s="20"/>
      <c r="DC144" s="20"/>
      <c r="DD144" s="20"/>
      <c r="DE144" s="20"/>
      <c r="DF144" s="20"/>
      <c r="DG144" s="20"/>
      <c r="DH144" s="20"/>
      <c r="DI144" s="20"/>
      <c r="DJ144" s="20"/>
      <c r="DK144" s="20"/>
      <c r="DL144" s="20"/>
      <c r="DM144" s="20"/>
      <c r="DN144" s="20"/>
      <c r="DO144" s="20"/>
      <c r="DP144" s="20"/>
      <c r="DQ144" s="20"/>
      <c r="DR144" s="20"/>
      <c r="DS144" s="20"/>
      <c r="DT144" s="20"/>
      <c r="DU144" s="20"/>
      <c r="DV144" s="20"/>
      <c r="DW144" s="20"/>
      <c r="DX144" s="20"/>
      <c r="DY144" s="20"/>
      <c r="DZ144" s="20"/>
      <c r="EA144" s="20"/>
    </row>
    <row r="145" spans="1:131">
      <c r="A145" s="20" t="s">
        <v>450</v>
      </c>
      <c r="B145" s="20"/>
      <c r="C145" s="45">
        <v>1.8258823770952699</v>
      </c>
      <c r="D145" s="45">
        <v>0.64</v>
      </c>
      <c r="E145" s="45">
        <v>0.128</v>
      </c>
      <c r="F145" s="45">
        <v>0.76800000000000002</v>
      </c>
      <c r="G145" s="45">
        <v>2.182829468646684</v>
      </c>
      <c r="H145" s="45">
        <v>1.1413848714812751</v>
      </c>
      <c r="I145" s="45">
        <v>3684.6185079582301</v>
      </c>
      <c r="J145" s="45">
        <v>14.052426192474456</v>
      </c>
      <c r="K145" s="45">
        <v>79.832300647474767</v>
      </c>
      <c r="L145" s="81">
        <v>0.55652477791765476</v>
      </c>
      <c r="M145" s="45">
        <v>1.7346073435489245E-2</v>
      </c>
      <c r="N145" s="45">
        <v>2.6158861412839976E-4</v>
      </c>
      <c r="O145" s="45">
        <v>9.7025248006096312E-2</v>
      </c>
      <c r="P145" s="45">
        <v>8.8349678451377853E-2</v>
      </c>
      <c r="Q145" s="45">
        <v>0.1020246216187151</v>
      </c>
      <c r="R145" s="45">
        <v>9.6291424399427658E-2</v>
      </c>
      <c r="S145" s="45">
        <v>0.1043565598804454</v>
      </c>
      <c r="T145" s="45">
        <v>0.11247009516601267</v>
      </c>
      <c r="U145" s="45">
        <v>0.11375090253096022</v>
      </c>
      <c r="V145" s="45">
        <v>0.12471277732744722</v>
      </c>
      <c r="W145" s="45">
        <v>0.10546866466198226</v>
      </c>
      <c r="X145" s="45">
        <v>0.10838242531769494</v>
      </c>
      <c r="Y145" s="45">
        <v>8.9609738209630321E-2</v>
      </c>
      <c r="Z145" s="45">
        <v>9.4828692209106932E-2</v>
      </c>
      <c r="AA145" s="45"/>
      <c r="AB145" s="45">
        <v>5.4062602210786632E-2</v>
      </c>
      <c r="AC145" s="45">
        <v>4.5820656898938703E-2</v>
      </c>
      <c r="AD145" s="45">
        <v>4.4084925884691345E-2</v>
      </c>
      <c r="AE145" s="45">
        <v>4.5709937058824021E-2</v>
      </c>
      <c r="AF145" s="45">
        <v>4.7414507777846518E-2</v>
      </c>
      <c r="AG145" s="45">
        <v>4.5714789933299915E-2</v>
      </c>
      <c r="AH145" s="45">
        <v>5.6083383928030417E-2</v>
      </c>
      <c r="AI145" s="45">
        <v>4.9614514398757581E-2</v>
      </c>
      <c r="AJ145" s="45">
        <v>5.3909863610710158E-2</v>
      </c>
      <c r="AK145" s="45">
        <v>4.410277034109196E-2</v>
      </c>
      <c r="AL145" s="45">
        <v>4.8633381354982214E-2</v>
      </c>
      <c r="AM145" s="40">
        <v>5.3460215918413899E-2</v>
      </c>
      <c r="AN145" s="40"/>
      <c r="AO145" s="40"/>
      <c r="AP145" s="40"/>
      <c r="AQ145" s="40"/>
      <c r="AR145" s="40"/>
      <c r="AS145" s="40"/>
      <c r="AT145" s="40"/>
      <c r="AU145" s="40"/>
      <c r="AV145" s="40"/>
      <c r="AW145" s="40"/>
      <c r="AX145" s="40"/>
      <c r="AY145" s="40"/>
      <c r="AZ145" s="40"/>
      <c r="BA145" s="40"/>
      <c r="BB145" s="40"/>
      <c r="BC145" s="40"/>
      <c r="BD145" s="40"/>
      <c r="BE145" s="40"/>
      <c r="BF145" s="40"/>
      <c r="BG145" s="40"/>
      <c r="BH145" s="40"/>
      <c r="BI145" s="40"/>
      <c r="BJ145" s="40"/>
      <c r="BK145" s="40"/>
      <c r="BL145" s="40"/>
      <c r="BM145" s="40"/>
      <c r="BN145" s="40"/>
      <c r="BO145" s="40"/>
      <c r="BP145" s="40"/>
      <c r="BQ145" s="40"/>
      <c r="BR145" s="40"/>
      <c r="BS145" s="40"/>
      <c r="BT145" s="40"/>
      <c r="BU145" s="40"/>
      <c r="BV145" s="40"/>
      <c r="BW145" s="40"/>
      <c r="BX145" s="40"/>
      <c r="BY145" s="40"/>
      <c r="BZ145" s="40"/>
      <c r="CA145" s="40"/>
      <c r="CB145" s="40"/>
      <c r="CC145" s="40"/>
      <c r="CD145" s="40"/>
      <c r="CE145" s="40"/>
      <c r="CF145" s="40"/>
      <c r="CG145" s="40"/>
      <c r="CH145" s="40"/>
      <c r="CI145" s="40"/>
      <c r="CJ145" s="40"/>
      <c r="CK145" s="40"/>
      <c r="CL145" s="40"/>
      <c r="CM145" s="40"/>
      <c r="CN145" s="40"/>
      <c r="CO145" s="40"/>
      <c r="CP145" s="40"/>
      <c r="CQ145" s="40"/>
      <c r="CR145" s="40"/>
      <c r="CS145" s="40"/>
      <c r="CT145" s="40"/>
      <c r="CU145" s="40"/>
      <c r="CV145" s="40"/>
      <c r="CW145" s="40"/>
      <c r="CX145" s="20"/>
      <c r="CY145" s="20"/>
      <c r="CZ145" s="20"/>
      <c r="DA145" s="20"/>
      <c r="DB145" s="20"/>
      <c r="DC145" s="20"/>
      <c r="DD145" s="20"/>
      <c r="DE145" s="20"/>
      <c r="DF145" s="20"/>
      <c r="DG145" s="20"/>
      <c r="DH145" s="20"/>
      <c r="DI145" s="20"/>
      <c r="DJ145" s="20"/>
      <c r="DK145" s="20"/>
      <c r="DL145" s="20"/>
      <c r="DM145" s="20"/>
      <c r="DN145" s="20"/>
      <c r="DO145" s="20"/>
      <c r="DP145" s="20"/>
      <c r="DQ145" s="20"/>
      <c r="DR145" s="20"/>
      <c r="DS145" s="20"/>
      <c r="DT145" s="20"/>
      <c r="DU145" s="20"/>
      <c r="DV145" s="20"/>
      <c r="DW145" s="20"/>
      <c r="DX145" s="20"/>
      <c r="DY145" s="20"/>
      <c r="DZ145" s="20"/>
      <c r="EA145" s="20"/>
    </row>
    <row r="146" spans="1:131">
      <c r="A146" s="20" t="s">
        <v>456</v>
      </c>
      <c r="B146" s="20"/>
      <c r="C146" s="45">
        <v>1.8258823770952699</v>
      </c>
      <c r="D146" s="45">
        <v>0.64</v>
      </c>
      <c r="E146" s="45">
        <v>0.128</v>
      </c>
      <c r="F146" s="45">
        <v>0.76800000000000002</v>
      </c>
      <c r="G146" s="45">
        <v>2.182829468646684</v>
      </c>
      <c r="H146" s="45">
        <v>1.1413848714812751</v>
      </c>
      <c r="I146" s="45">
        <v>3684.6185079582301</v>
      </c>
      <c r="J146" s="45">
        <v>14.052426192474456</v>
      </c>
      <c r="K146" s="45">
        <v>79.832300647474767</v>
      </c>
      <c r="L146" s="81">
        <v>0.55652477791765476</v>
      </c>
      <c r="M146" s="45">
        <v>1.7346073435489245E-2</v>
      </c>
      <c r="N146" s="45">
        <v>2.6158861412839976E-4</v>
      </c>
      <c r="O146" s="45">
        <v>9.7025248006096312E-2</v>
      </c>
      <c r="P146" s="45">
        <v>8.8349678451377853E-2</v>
      </c>
      <c r="Q146" s="45">
        <v>0.1020246216187151</v>
      </c>
      <c r="R146" s="45">
        <v>9.6291424399427658E-2</v>
      </c>
      <c r="S146" s="45">
        <v>0.1043565598804454</v>
      </c>
      <c r="T146" s="45">
        <v>0.11247009516601267</v>
      </c>
      <c r="U146" s="45">
        <v>0.11375090253096022</v>
      </c>
      <c r="V146" s="45">
        <v>0.12471277732744722</v>
      </c>
      <c r="W146" s="45">
        <v>0.10546866466198226</v>
      </c>
      <c r="X146" s="45">
        <v>0.10838242531769494</v>
      </c>
      <c r="Y146" s="45">
        <v>8.9609738209630321E-2</v>
      </c>
      <c r="Z146" s="45">
        <v>9.4828692209106932E-2</v>
      </c>
      <c r="AA146" s="45"/>
      <c r="AB146" s="45">
        <v>5.4062602210786632E-2</v>
      </c>
      <c r="AC146" s="45">
        <v>4.5820656898938703E-2</v>
      </c>
      <c r="AD146" s="45">
        <v>4.4084925884691345E-2</v>
      </c>
      <c r="AE146" s="45">
        <v>4.5709937058824021E-2</v>
      </c>
      <c r="AF146" s="45">
        <v>4.7414507777846518E-2</v>
      </c>
      <c r="AG146" s="45">
        <v>4.5714789933299915E-2</v>
      </c>
      <c r="AH146" s="45">
        <v>5.6083383928030417E-2</v>
      </c>
      <c r="AI146" s="45">
        <v>4.9614514398757581E-2</v>
      </c>
      <c r="AJ146" s="45">
        <v>5.3909863610710158E-2</v>
      </c>
      <c r="AK146" s="45">
        <v>4.410277034109196E-2</v>
      </c>
      <c r="AL146" s="45">
        <v>4.8633381354982214E-2</v>
      </c>
      <c r="AM146" s="40">
        <v>5.3460215918413899E-2</v>
      </c>
      <c r="AN146" s="40"/>
      <c r="AO146" s="40"/>
      <c r="AP146" s="40"/>
      <c r="AQ146" s="40"/>
      <c r="AR146" s="40"/>
      <c r="AS146" s="40"/>
      <c r="AT146" s="40"/>
      <c r="AU146" s="40"/>
      <c r="AV146" s="40"/>
      <c r="AW146" s="40"/>
      <c r="AX146" s="40"/>
      <c r="AY146" s="40"/>
      <c r="AZ146" s="40"/>
      <c r="BA146" s="40"/>
      <c r="BB146" s="40"/>
      <c r="BC146" s="40"/>
      <c r="BD146" s="40"/>
      <c r="BE146" s="40"/>
      <c r="BF146" s="40"/>
      <c r="BG146" s="40"/>
      <c r="BH146" s="40"/>
      <c r="BI146" s="40"/>
      <c r="BJ146" s="40"/>
      <c r="BK146" s="40"/>
      <c r="BL146" s="40"/>
      <c r="BM146" s="40"/>
      <c r="BN146" s="40"/>
      <c r="BO146" s="40"/>
      <c r="BP146" s="40"/>
      <c r="BQ146" s="40"/>
      <c r="BR146" s="40"/>
      <c r="BS146" s="40"/>
      <c r="BT146" s="40"/>
      <c r="BU146" s="40"/>
      <c r="BV146" s="40"/>
      <c r="BW146" s="40"/>
      <c r="BX146" s="40"/>
      <c r="BY146" s="40"/>
      <c r="BZ146" s="40"/>
      <c r="CA146" s="40"/>
      <c r="CB146" s="40"/>
      <c r="CC146" s="40"/>
      <c r="CD146" s="40"/>
      <c r="CE146" s="40"/>
      <c r="CF146" s="40"/>
      <c r="CG146" s="40"/>
      <c r="CH146" s="40"/>
      <c r="CI146" s="40"/>
      <c r="CJ146" s="40"/>
      <c r="CK146" s="40"/>
      <c r="CL146" s="40"/>
      <c r="CM146" s="40"/>
      <c r="CN146" s="40"/>
      <c r="CO146" s="40"/>
      <c r="CP146" s="40"/>
      <c r="CQ146" s="40"/>
      <c r="CR146" s="40"/>
      <c r="CS146" s="40"/>
      <c r="CT146" s="40"/>
      <c r="CU146" s="40"/>
      <c r="CV146" s="40"/>
      <c r="CW146" s="40"/>
      <c r="CX146" s="20"/>
      <c r="CY146" s="20"/>
      <c r="CZ146" s="20"/>
      <c r="DA146" s="20"/>
      <c r="DB146" s="20"/>
      <c r="DC146" s="20"/>
      <c r="DD146" s="20"/>
      <c r="DE146" s="20"/>
      <c r="DF146" s="20"/>
      <c r="DG146" s="20"/>
      <c r="DH146" s="20"/>
      <c r="DI146" s="20"/>
      <c r="DJ146" s="20"/>
      <c r="DK146" s="20"/>
      <c r="DL146" s="20"/>
      <c r="DM146" s="20"/>
      <c r="DN146" s="20"/>
      <c r="DO146" s="20"/>
      <c r="DP146" s="20"/>
      <c r="DQ146" s="20"/>
      <c r="DR146" s="20"/>
      <c r="DS146" s="20"/>
      <c r="DT146" s="20"/>
      <c r="DU146" s="20"/>
      <c r="DV146" s="20"/>
      <c r="DW146" s="20"/>
      <c r="DX146" s="20"/>
      <c r="DY146" s="20"/>
      <c r="DZ146" s="20"/>
      <c r="EA146" s="20"/>
    </row>
    <row r="147" spans="1:131">
      <c r="A147" s="20" t="s">
        <v>458</v>
      </c>
      <c r="B147" s="20"/>
      <c r="C147" s="45">
        <v>1.8258823770952699</v>
      </c>
      <c r="D147" s="45">
        <v>0.64</v>
      </c>
      <c r="E147" s="45">
        <v>0.128</v>
      </c>
      <c r="F147" s="45">
        <v>0.76800000000000002</v>
      </c>
      <c r="G147" s="45">
        <v>2.182829468646684</v>
      </c>
      <c r="H147" s="45">
        <v>1.1413848714812751</v>
      </c>
      <c r="I147" s="45">
        <v>3684.6185079582301</v>
      </c>
      <c r="J147" s="45">
        <v>14.052426192474456</v>
      </c>
      <c r="K147" s="45">
        <v>79.832300647474767</v>
      </c>
      <c r="L147" s="81">
        <v>0.55652477791765476</v>
      </c>
      <c r="M147" s="45">
        <v>1.7346073435489245E-2</v>
      </c>
      <c r="N147" s="45">
        <v>2.6158861412839976E-4</v>
      </c>
      <c r="O147" s="45">
        <v>9.7025248006096312E-2</v>
      </c>
      <c r="P147" s="45">
        <v>8.8349678451377853E-2</v>
      </c>
      <c r="Q147" s="45">
        <v>0.1020246216187151</v>
      </c>
      <c r="R147" s="45">
        <v>9.6291424399427658E-2</v>
      </c>
      <c r="S147" s="45">
        <v>0.1043565598804454</v>
      </c>
      <c r="T147" s="45">
        <v>0.11247009516601267</v>
      </c>
      <c r="U147" s="45">
        <v>0.11375090253096022</v>
      </c>
      <c r="V147" s="45">
        <v>0.12471277732744722</v>
      </c>
      <c r="W147" s="45">
        <v>0.10546866466198226</v>
      </c>
      <c r="X147" s="45">
        <v>0.10838242531769494</v>
      </c>
      <c r="Y147" s="45">
        <v>8.9609738209630321E-2</v>
      </c>
      <c r="Z147" s="45">
        <v>9.4828692209106932E-2</v>
      </c>
      <c r="AA147" s="45"/>
      <c r="AB147" s="45">
        <v>5.4062602210786632E-2</v>
      </c>
      <c r="AC147" s="45">
        <v>4.5820656898938703E-2</v>
      </c>
      <c r="AD147" s="45">
        <v>4.4084925884691345E-2</v>
      </c>
      <c r="AE147" s="45">
        <v>4.5709937058824021E-2</v>
      </c>
      <c r="AF147" s="45">
        <v>4.7414507777846518E-2</v>
      </c>
      <c r="AG147" s="45">
        <v>4.5714789933299915E-2</v>
      </c>
      <c r="AH147" s="45">
        <v>5.6083383928030417E-2</v>
      </c>
      <c r="AI147" s="45">
        <v>4.9614514398757581E-2</v>
      </c>
      <c r="AJ147" s="45">
        <v>5.3909863610710158E-2</v>
      </c>
      <c r="AK147" s="45">
        <v>4.410277034109196E-2</v>
      </c>
      <c r="AL147" s="45">
        <v>4.8633381354982214E-2</v>
      </c>
      <c r="AM147" s="40">
        <v>5.3460215918413899E-2</v>
      </c>
      <c r="AN147" s="40"/>
      <c r="AO147" s="40"/>
      <c r="AP147" s="40"/>
      <c r="AQ147" s="40"/>
      <c r="AR147" s="40"/>
      <c r="AS147" s="40"/>
      <c r="AT147" s="40"/>
      <c r="AU147" s="40"/>
      <c r="AV147" s="40"/>
      <c r="AW147" s="40"/>
      <c r="AX147" s="40"/>
      <c r="AY147" s="40"/>
      <c r="AZ147" s="40"/>
      <c r="BA147" s="40"/>
      <c r="BB147" s="40"/>
      <c r="BC147" s="40"/>
      <c r="BD147" s="40"/>
      <c r="BE147" s="40"/>
      <c r="BF147" s="40"/>
      <c r="BG147" s="40"/>
      <c r="BH147" s="40"/>
      <c r="BI147" s="40"/>
      <c r="BJ147" s="40"/>
      <c r="BK147" s="40"/>
      <c r="BL147" s="40"/>
      <c r="BM147" s="40"/>
      <c r="BN147" s="40"/>
      <c r="BO147" s="40"/>
      <c r="BP147" s="40"/>
      <c r="BQ147" s="40"/>
      <c r="BR147" s="40"/>
      <c r="BS147" s="40"/>
      <c r="BT147" s="40"/>
      <c r="BU147" s="40"/>
      <c r="BV147" s="40"/>
      <c r="BW147" s="40"/>
      <c r="BX147" s="40"/>
      <c r="BY147" s="40"/>
      <c r="BZ147" s="40"/>
      <c r="CA147" s="40"/>
      <c r="CB147" s="40"/>
      <c r="CC147" s="40"/>
      <c r="CD147" s="40"/>
      <c r="CE147" s="40"/>
      <c r="CF147" s="40"/>
      <c r="CG147" s="40"/>
      <c r="CH147" s="40"/>
      <c r="CI147" s="40"/>
      <c r="CJ147" s="40"/>
      <c r="CK147" s="40"/>
      <c r="CL147" s="40"/>
      <c r="CM147" s="40"/>
      <c r="CN147" s="40"/>
      <c r="CO147" s="40"/>
      <c r="CP147" s="40"/>
      <c r="CQ147" s="40"/>
      <c r="CR147" s="40"/>
      <c r="CS147" s="40"/>
      <c r="CT147" s="40"/>
      <c r="CU147" s="40"/>
      <c r="CV147" s="40"/>
      <c r="CW147" s="40"/>
      <c r="CX147" s="20"/>
      <c r="CY147" s="20"/>
      <c r="CZ147" s="20"/>
      <c r="DA147" s="20"/>
      <c r="DB147" s="20"/>
      <c r="DC147" s="20"/>
      <c r="DD147" s="20"/>
      <c r="DE147" s="20"/>
      <c r="DF147" s="20"/>
      <c r="DG147" s="20"/>
      <c r="DH147" s="20"/>
      <c r="DI147" s="20"/>
      <c r="DJ147" s="20"/>
      <c r="DK147" s="20"/>
      <c r="DL147" s="20"/>
      <c r="DM147" s="20"/>
      <c r="DN147" s="20"/>
      <c r="DO147" s="20"/>
      <c r="DP147" s="20"/>
      <c r="DQ147" s="20"/>
      <c r="DR147" s="20"/>
      <c r="DS147" s="20"/>
      <c r="DT147" s="20"/>
      <c r="DU147" s="20"/>
      <c r="DV147" s="20"/>
      <c r="DW147" s="20"/>
      <c r="DX147" s="20"/>
      <c r="DY147" s="20"/>
      <c r="DZ147" s="20"/>
      <c r="EA147" s="20"/>
    </row>
    <row r="148" spans="1:131">
      <c r="A148" s="20"/>
      <c r="B148" s="20"/>
      <c r="C148" s="40"/>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40"/>
      <c r="AB148" s="40"/>
      <c r="AC148" s="40"/>
      <c r="AD148" s="40"/>
      <c r="AE148" s="40"/>
      <c r="AF148" s="40"/>
      <c r="AG148" s="40"/>
      <c r="AH148" s="40"/>
      <c r="AI148" s="40"/>
      <c r="AJ148" s="40"/>
      <c r="AK148" s="40"/>
      <c r="AL148" s="40"/>
      <c r="AM148" s="40"/>
      <c r="AN148" s="40"/>
      <c r="AO148" s="40"/>
      <c r="AP148" s="40"/>
      <c r="AQ148" s="40"/>
      <c r="AR148" s="40"/>
      <c r="AS148" s="40"/>
      <c r="AT148" s="40"/>
      <c r="AU148" s="40"/>
      <c r="AV148" s="40"/>
      <c r="AW148" s="40"/>
      <c r="AX148" s="40"/>
      <c r="AY148" s="40"/>
      <c r="AZ148" s="40"/>
      <c r="BA148" s="40"/>
      <c r="BB148" s="40"/>
      <c r="BC148" s="40"/>
      <c r="BD148" s="40"/>
      <c r="BE148" s="40"/>
      <c r="BF148" s="40"/>
      <c r="BG148" s="40"/>
      <c r="BH148" s="40"/>
      <c r="BI148" s="40"/>
      <c r="BJ148" s="40"/>
      <c r="BK148" s="40"/>
      <c r="BL148" s="40"/>
      <c r="BM148" s="40"/>
      <c r="BN148" s="40"/>
      <c r="BO148" s="40"/>
      <c r="BP148" s="40"/>
      <c r="BQ148" s="40"/>
      <c r="BR148" s="40"/>
      <c r="BS148" s="40"/>
      <c r="BT148" s="40"/>
      <c r="BU148" s="40"/>
      <c r="BV148" s="40"/>
      <c r="BW148" s="40"/>
      <c r="BX148" s="40"/>
      <c r="BY148" s="40"/>
      <c r="BZ148" s="40"/>
      <c r="CA148" s="40"/>
      <c r="CB148" s="40"/>
      <c r="CC148" s="40"/>
      <c r="CD148" s="40"/>
      <c r="CE148" s="40"/>
      <c r="CF148" s="40"/>
      <c r="CG148" s="40"/>
      <c r="CH148" s="40"/>
      <c r="CI148" s="40"/>
      <c r="CJ148" s="40"/>
      <c r="CK148" s="40"/>
      <c r="CL148" s="40"/>
      <c r="CM148" s="40"/>
      <c r="CN148" s="40"/>
      <c r="CO148" s="40"/>
      <c r="CP148" s="40"/>
      <c r="CQ148" s="40"/>
      <c r="CR148" s="40"/>
      <c r="CS148" s="40"/>
      <c r="CT148" s="40"/>
      <c r="CU148" s="40"/>
      <c r="CV148" s="40"/>
      <c r="CW148" s="40"/>
      <c r="CX148" s="20"/>
      <c r="CY148" s="20"/>
      <c r="CZ148" s="20"/>
      <c r="DA148" s="20"/>
      <c r="DB148" s="20"/>
      <c r="DC148" s="20"/>
      <c r="DD148" s="20"/>
      <c r="DE148" s="20"/>
      <c r="DF148" s="20"/>
      <c r="DG148" s="20"/>
      <c r="DH148" s="20"/>
      <c r="DI148" s="20"/>
      <c r="DJ148" s="20"/>
      <c r="DK148" s="20"/>
      <c r="DL148" s="20"/>
      <c r="DM148" s="20"/>
      <c r="DN148" s="20"/>
      <c r="DO148" s="20"/>
      <c r="DP148" s="20"/>
      <c r="DQ148" s="20"/>
      <c r="DR148" s="20"/>
      <c r="DS148" s="20"/>
      <c r="DT148" s="20"/>
      <c r="DU148" s="20"/>
      <c r="DV148" s="20"/>
      <c r="DW148" s="20"/>
      <c r="DX148" s="20"/>
      <c r="DY148" s="20"/>
      <c r="DZ148" s="20"/>
      <c r="EA148" s="20"/>
    </row>
    <row r="180" spans="1:131" s="159" customFormat="1">
      <c r="A180"/>
      <c r="B180"/>
      <c r="C180"/>
      <c r="D180"/>
      <c r="E180"/>
      <c r="F180"/>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row>
    <row r="181" spans="1:131" s="159" customFormat="1">
      <c r="A181"/>
      <c r="B181"/>
      <c r="C181"/>
      <c r="D181"/>
      <c r="E181"/>
      <c r="F181"/>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row>
    <row r="182" spans="1:131" s="160" customFormat="1">
      <c r="A182"/>
      <c r="B182"/>
      <c r="C182"/>
      <c r="D182"/>
      <c r="E182"/>
      <c r="F182"/>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row>
    <row r="183" spans="1:131" s="20" customFormat="1">
      <c r="A183"/>
      <c r="B183"/>
      <c r="C183"/>
      <c r="D183"/>
      <c r="E183"/>
      <c r="F183"/>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row>
    <row r="184" spans="1:131" s="20" customFormat="1">
      <c r="A184"/>
      <c r="B184"/>
      <c r="C184"/>
      <c r="D184"/>
      <c r="E184"/>
      <c r="F184"/>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row>
    <row r="185" spans="1:131" s="20" customFormat="1">
      <c r="A185"/>
      <c r="B185"/>
      <c r="C185"/>
      <c r="D185"/>
      <c r="E185"/>
      <c r="F185"/>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row>
    <row r="186" spans="1:131" s="20" customFormat="1">
      <c r="A186"/>
      <c r="B186"/>
      <c r="C186"/>
      <c r="D186"/>
      <c r="E186"/>
      <c r="F186"/>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row>
    <row r="187" spans="1:131" s="20" customFormat="1">
      <c r="A187"/>
      <c r="B187"/>
      <c r="C187"/>
      <c r="D187"/>
      <c r="E187"/>
      <c r="F187"/>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row>
    <row r="188" spans="1:131" s="20" customFormat="1">
      <c r="A188"/>
      <c r="B188"/>
      <c r="C188"/>
      <c r="D188"/>
      <c r="E188"/>
      <c r="F188"/>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row>
    <row r="189" spans="1:131" s="20" customFormat="1">
      <c r="A189"/>
      <c r="B189"/>
      <c r="C189"/>
      <c r="D189"/>
      <c r="E189"/>
      <c r="F189"/>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row>
    <row r="190" spans="1:131" s="20" customFormat="1">
      <c r="A190"/>
      <c r="B190"/>
      <c r="C190"/>
      <c r="D190"/>
      <c r="E190"/>
      <c r="F190"/>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row>
    <row r="191" spans="1:131" s="20" customFormat="1">
      <c r="A191"/>
      <c r="B191"/>
      <c r="C191"/>
      <c r="D191"/>
      <c r="E191"/>
      <c r="F191"/>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row>
    <row r="192" spans="1:131" s="20" customFormat="1">
      <c r="A192"/>
      <c r="B192"/>
      <c r="C192"/>
      <c r="D192"/>
      <c r="E192"/>
      <c r="F192"/>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row>
    <row r="193" spans="1:131" s="20" customFormat="1">
      <c r="A193"/>
      <c r="B193"/>
      <c r="C193"/>
      <c r="D193"/>
      <c r="E193"/>
      <c r="F193"/>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row>
    <row r="194" spans="1:131" s="20" customFormat="1">
      <c r="A194"/>
      <c r="B194"/>
      <c r="C194"/>
      <c r="D194"/>
      <c r="E194"/>
      <c r="F194"/>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row>
    <row r="195" spans="1:131" s="20" customFormat="1">
      <c r="A195"/>
      <c r="B195"/>
      <c r="C195"/>
      <c r="D195"/>
      <c r="E195"/>
      <c r="F195"/>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row>
    <row r="196" spans="1:131" s="20" customFormat="1">
      <c r="A196"/>
      <c r="B196"/>
      <c r="C196"/>
      <c r="D196"/>
      <c r="E196"/>
      <c r="F196"/>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row>
    <row r="197" spans="1:131" s="20" customFormat="1">
      <c r="A197"/>
      <c r="B197"/>
      <c r="C197"/>
      <c r="D197"/>
      <c r="E197"/>
      <c r="F197"/>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row>
    <row r="198" spans="1:131" s="20" customFormat="1">
      <c r="A198"/>
      <c r="B198"/>
      <c r="C198"/>
      <c r="D198"/>
      <c r="E198"/>
      <c r="F198"/>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row>
    <row r="199" spans="1:131" s="20" customFormat="1">
      <c r="A199"/>
      <c r="B199"/>
      <c r="C199"/>
      <c r="D199"/>
      <c r="E199"/>
      <c r="F199"/>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row>
    <row r="200" spans="1:131" s="20" customFormat="1">
      <c r="A200"/>
      <c r="B200"/>
      <c r="C200"/>
      <c r="D200"/>
      <c r="E200"/>
      <c r="F200"/>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row>
    <row r="201" spans="1:131" s="20" customFormat="1">
      <c r="A201"/>
      <c r="B201"/>
      <c r="C201"/>
      <c r="D201"/>
      <c r="E201"/>
      <c r="F201"/>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row>
    <row r="202" spans="1:131" s="20" customFormat="1">
      <c r="A202"/>
      <c r="B202"/>
      <c r="C202"/>
      <c r="D202"/>
      <c r="E202"/>
      <c r="F202"/>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row>
    <row r="203" spans="1:131" s="20" customFormat="1">
      <c r="A203"/>
      <c r="B203"/>
      <c r="C203"/>
      <c r="D203"/>
      <c r="E203"/>
      <c r="F203"/>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row>
    <row r="204" spans="1:131" s="20" customFormat="1">
      <c r="A204"/>
      <c r="B204"/>
      <c r="C204"/>
      <c r="D204"/>
      <c r="E204"/>
      <c r="F204"/>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row>
    <row r="205" spans="1:131" s="20" customFormat="1">
      <c r="A205"/>
      <c r="B205"/>
      <c r="C205"/>
      <c r="D205"/>
      <c r="E205"/>
      <c r="F205"/>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row>
    <row r="206" spans="1:131" s="20" customFormat="1">
      <c r="A206"/>
      <c r="B206"/>
      <c r="C206"/>
      <c r="D206"/>
      <c r="E206"/>
      <c r="F206"/>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row>
    <row r="207" spans="1:131" s="20" customFormat="1">
      <c r="A207"/>
      <c r="B207"/>
      <c r="C207"/>
      <c r="D207"/>
      <c r="E207"/>
      <c r="F207"/>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row>
    <row r="208" spans="1:131" s="20" customFormat="1">
      <c r="A208"/>
      <c r="B208"/>
      <c r="C208"/>
      <c r="D208"/>
      <c r="E208"/>
      <c r="F208"/>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row>
    <row r="209" spans="1:131" s="20" customFormat="1">
      <c r="A209"/>
      <c r="B209"/>
      <c r="C209"/>
      <c r="D209"/>
      <c r="E209"/>
      <c r="F209"/>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row>
    <row r="210" spans="1:131" s="20" customFormat="1">
      <c r="A210"/>
      <c r="B210"/>
      <c r="C210"/>
      <c r="D210"/>
      <c r="E210"/>
      <c r="F210"/>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row>
    <row r="211" spans="1:131" s="20" customFormat="1">
      <c r="A211"/>
      <c r="B211"/>
      <c r="C211"/>
      <c r="D211"/>
      <c r="E211"/>
      <c r="F211"/>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row>
    <row r="212" spans="1:131" s="20" customFormat="1">
      <c r="A212"/>
      <c r="B212"/>
      <c r="C212"/>
      <c r="D212"/>
      <c r="E212"/>
      <c r="F212"/>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row>
    <row r="213" spans="1:131" s="20" customFormat="1">
      <c r="A213"/>
      <c r="B213"/>
      <c r="C213"/>
      <c r="D213"/>
      <c r="E213"/>
      <c r="F213"/>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row>
    <row r="214" spans="1:131" s="20" customFormat="1">
      <c r="A214"/>
      <c r="B214"/>
      <c r="C214"/>
      <c r="D214"/>
      <c r="E214"/>
      <c r="F214"/>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row>
    <row r="215" spans="1:131" s="20" customFormat="1">
      <c r="A215"/>
      <c r="B215"/>
      <c r="C215"/>
      <c r="D215"/>
      <c r="E215"/>
      <c r="F215"/>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row>
    <row r="216" spans="1:131" s="20" customFormat="1">
      <c r="A216"/>
      <c r="B216"/>
      <c r="C216"/>
      <c r="D216"/>
      <c r="E216"/>
      <c r="F216"/>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row>
    <row r="217" spans="1:131" s="20" customFormat="1">
      <c r="A217"/>
      <c r="B217"/>
      <c r="C217"/>
      <c r="D217"/>
      <c r="E217"/>
      <c r="F217"/>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row>
    <row r="218" spans="1:131" s="20" customFormat="1">
      <c r="A218"/>
      <c r="B218"/>
      <c r="C218"/>
      <c r="D218"/>
      <c r="E218"/>
      <c r="F218"/>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row>
    <row r="219" spans="1:131" s="20" customFormat="1">
      <c r="A219"/>
      <c r="B219"/>
      <c r="C219"/>
      <c r="D219"/>
      <c r="E219"/>
      <c r="F219"/>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row>
    <row r="220" spans="1:131" s="20" customForma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row>
    <row r="221" spans="1:131" s="20" customFormat="1">
      <c r="A221"/>
      <c r="B221"/>
      <c r="C221"/>
      <c r="D221"/>
      <c r="E221"/>
      <c r="F221"/>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row>
    <row r="222" spans="1:131" s="20" customFormat="1">
      <c r="A222"/>
      <c r="B222"/>
      <c r="C222"/>
      <c r="D222"/>
      <c r="E222"/>
      <c r="F222"/>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row>
    <row r="223" spans="1:131" s="20" customFormat="1">
      <c r="A223"/>
      <c r="B223"/>
      <c r="C223"/>
      <c r="D223"/>
      <c r="E223"/>
      <c r="F223"/>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row>
    <row r="224" spans="1:131" s="20" customFormat="1">
      <c r="A224"/>
      <c r="B224"/>
      <c r="C224"/>
      <c r="D224"/>
      <c r="E224"/>
      <c r="F224"/>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row>
    <row r="225" spans="1:131" s="20" customFormat="1">
      <c r="A225"/>
      <c r="B225"/>
      <c r="C225"/>
      <c r="D225"/>
      <c r="E225"/>
      <c r="F225"/>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row>
    <row r="226" spans="1:131" s="20" customFormat="1">
      <c r="A226"/>
      <c r="B226"/>
      <c r="C226"/>
      <c r="D226"/>
      <c r="E226"/>
      <c r="F226"/>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row>
    <row r="227" spans="1:131" s="20" customFormat="1">
      <c r="A227"/>
      <c r="B227"/>
      <c r="C227"/>
      <c r="D227"/>
      <c r="E227"/>
      <c r="F227"/>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row>
    <row r="228" spans="1:131" s="20" customFormat="1">
      <c r="A228"/>
      <c r="B228"/>
      <c r="C228"/>
      <c r="D228"/>
      <c r="E228"/>
      <c r="F228"/>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row>
    <row r="229" spans="1:131" s="20" customFormat="1">
      <c r="A229"/>
      <c r="B229"/>
      <c r="C229"/>
      <c r="D229"/>
      <c r="E229"/>
      <c r="F229"/>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row>
    <row r="230" spans="1:131" s="20" customFormat="1">
      <c r="A230"/>
      <c r="B230"/>
      <c r="C230"/>
      <c r="D230"/>
      <c r="E230"/>
      <c r="F230"/>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row>
    <row r="231" spans="1:131" s="20" customFormat="1">
      <c r="A231"/>
      <c r="B231"/>
      <c r="C231"/>
      <c r="D231"/>
      <c r="E231"/>
      <c r="F231"/>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row>
    <row r="232" spans="1:131" s="20" customFormat="1">
      <c r="A232"/>
      <c r="B232"/>
      <c r="C232"/>
      <c r="D232"/>
      <c r="E232"/>
      <c r="F232"/>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row>
    <row r="233" spans="1:131" s="20" customFormat="1">
      <c r="A233"/>
      <c r="B233"/>
      <c r="C233"/>
      <c r="D233"/>
      <c r="E233"/>
      <c r="F233"/>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row>
    <row r="234" spans="1:131" s="20" customFormat="1">
      <c r="A234"/>
      <c r="B234"/>
      <c r="C234"/>
      <c r="D234"/>
      <c r="E234"/>
      <c r="F234"/>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row>
    <row r="235" spans="1:131" s="20" customFormat="1">
      <c r="A235"/>
      <c r="B235"/>
      <c r="C235"/>
      <c r="D235"/>
      <c r="E235"/>
      <c r="F235"/>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row>
    <row r="236" spans="1:131" s="20" customFormat="1">
      <c r="A236"/>
      <c r="B236"/>
      <c r="C236"/>
      <c r="D236"/>
      <c r="E236"/>
      <c r="F236"/>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row>
    <row r="237" spans="1:131" s="20" customFormat="1">
      <c r="A237"/>
      <c r="B237"/>
      <c r="C237"/>
      <c r="D237"/>
      <c r="E237"/>
      <c r="F237"/>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row>
    <row r="238" spans="1:131" s="20" customFormat="1">
      <c r="A238"/>
      <c r="B238"/>
      <c r="C238"/>
      <c r="D238"/>
      <c r="E238"/>
      <c r="F238"/>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row>
    <row r="239" spans="1:131" s="20" customFormat="1">
      <c r="A239"/>
      <c r="B239"/>
      <c r="C239"/>
      <c r="D239"/>
      <c r="E239"/>
      <c r="F239"/>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row>
    <row r="240" spans="1:131" s="20" customFormat="1">
      <c r="A240"/>
      <c r="B240"/>
      <c r="C240"/>
      <c r="D240"/>
      <c r="E240"/>
      <c r="F240"/>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row>
    <row r="241" spans="1:131" s="20" customFormat="1">
      <c r="A241"/>
      <c r="B241"/>
      <c r="C241"/>
      <c r="D241"/>
      <c r="E241"/>
      <c r="F241"/>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row>
    <row r="242" spans="1:131" s="20" customFormat="1">
      <c r="A242"/>
      <c r="B242"/>
      <c r="C242"/>
      <c r="D242"/>
      <c r="E242"/>
      <c r="F242"/>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row>
    <row r="243" spans="1:131" s="20" customFormat="1">
      <c r="A243"/>
      <c r="B243"/>
      <c r="C243"/>
      <c r="D243"/>
      <c r="E243"/>
      <c r="F243"/>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row>
    <row r="244" spans="1:131" s="20" customFormat="1">
      <c r="A244"/>
      <c r="B244"/>
      <c r="C244"/>
      <c r="D244"/>
      <c r="E244"/>
      <c r="F244"/>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row>
    <row r="245" spans="1:131" s="20" customFormat="1">
      <c r="A245"/>
      <c r="B245"/>
      <c r="C245"/>
      <c r="D245"/>
      <c r="E245"/>
      <c r="F245"/>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row>
    <row r="246" spans="1:131" s="20" customFormat="1">
      <c r="A246"/>
      <c r="B246"/>
      <c r="C246"/>
      <c r="D246"/>
      <c r="E246"/>
      <c r="F246"/>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row>
    <row r="247" spans="1:131" s="20" customFormat="1">
      <c r="A247"/>
      <c r="B247"/>
      <c r="C247"/>
      <c r="D247"/>
      <c r="E247"/>
      <c r="F247"/>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row>
    <row r="248" spans="1:131" s="20" customFormat="1">
      <c r="A248"/>
      <c r="B248"/>
      <c r="C248"/>
      <c r="D248"/>
      <c r="E248"/>
      <c r="F248"/>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row>
    <row r="249" spans="1:131" s="20" customFormat="1">
      <c r="A249"/>
      <c r="B249"/>
      <c r="C249"/>
      <c r="D249"/>
      <c r="E249"/>
      <c r="F249"/>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row>
    <row r="250" spans="1:131" s="20" customFormat="1">
      <c r="A250"/>
      <c r="B250"/>
      <c r="C250"/>
      <c r="D250"/>
      <c r="E250"/>
      <c r="F250"/>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row>
    <row r="251" spans="1:131" s="20" customFormat="1">
      <c r="A251"/>
      <c r="B251"/>
      <c r="C251"/>
      <c r="D251"/>
      <c r="E251"/>
      <c r="F251"/>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row>
    <row r="252" spans="1:131" s="20" customFormat="1">
      <c r="A252"/>
      <c r="B252"/>
      <c r="C252"/>
      <c r="D252"/>
      <c r="E252"/>
      <c r="F252"/>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row>
    <row r="253" spans="1:131" s="20" customFormat="1">
      <c r="A253"/>
      <c r="B253"/>
      <c r="C253"/>
      <c r="D253"/>
      <c r="E253"/>
      <c r="F253"/>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row>
    <row r="254" spans="1:131" s="20" customFormat="1">
      <c r="A254"/>
      <c r="B254"/>
      <c r="C254"/>
      <c r="D254"/>
      <c r="E254"/>
      <c r="F254"/>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row>
    <row r="255" spans="1:131" s="20" customFormat="1">
      <c r="A255"/>
      <c r="B255"/>
      <c r="C255"/>
      <c r="D255"/>
      <c r="E255"/>
      <c r="F255"/>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row>
    <row r="256" spans="1:131" s="20" customFormat="1">
      <c r="A256"/>
      <c r="B256"/>
      <c r="C256"/>
      <c r="D256"/>
      <c r="E256"/>
      <c r="F256"/>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row>
    <row r="257" spans="1:131" s="20" customFormat="1">
      <c r="A257"/>
      <c r="B257"/>
      <c r="C257"/>
      <c r="D257"/>
      <c r="E257"/>
      <c r="F257"/>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row>
    <row r="258" spans="1:131" s="20" customFormat="1">
      <c r="A258"/>
      <c r="B258"/>
      <c r="C258"/>
      <c r="D258"/>
      <c r="E258"/>
      <c r="F258"/>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row>
    <row r="259" spans="1:131" s="20" customFormat="1">
      <c r="A259"/>
      <c r="B259"/>
      <c r="C259"/>
      <c r="D259"/>
      <c r="E259"/>
      <c r="F259"/>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row>
    <row r="260" spans="1:131" s="20" customFormat="1">
      <c r="A260"/>
      <c r="B260"/>
      <c r="C260"/>
      <c r="D260"/>
      <c r="E260"/>
      <c r="F260"/>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row>
    <row r="261" spans="1:131" s="20" customFormat="1">
      <c r="A261"/>
      <c r="B261"/>
      <c r="C261"/>
      <c r="D261"/>
      <c r="E261"/>
      <c r="F261"/>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row>
    <row r="262" spans="1:131" s="20" customFormat="1">
      <c r="A262"/>
      <c r="B262"/>
      <c r="C262"/>
      <c r="D262"/>
      <c r="E262"/>
      <c r="F262"/>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row>
    <row r="263" spans="1:131" s="20" customFormat="1">
      <c r="A263"/>
      <c r="B263"/>
      <c r="C263"/>
      <c r="D263"/>
      <c r="E263"/>
      <c r="F263"/>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row>
    <row r="264" spans="1:131" s="20" customFormat="1">
      <c r="A264"/>
      <c r="B264"/>
      <c r="C264"/>
      <c r="D264"/>
      <c r="E264"/>
      <c r="F264"/>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row>
    <row r="265" spans="1:131" s="20" customFormat="1">
      <c r="A265"/>
      <c r="B265"/>
      <c r="C265"/>
      <c r="D265"/>
      <c r="E265"/>
      <c r="F265"/>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row>
    <row r="266" spans="1:131" s="20" customFormat="1">
      <c r="A266"/>
      <c r="B266"/>
      <c r="C266"/>
      <c r="D266"/>
      <c r="E266"/>
      <c r="F266"/>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row>
    <row r="267" spans="1:131" s="20" customFormat="1">
      <c r="A267"/>
      <c r="B267"/>
      <c r="C267"/>
      <c r="D267"/>
      <c r="E267"/>
      <c r="F267"/>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row>
    <row r="268" spans="1:131" s="20" customForma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row>
    <row r="269" spans="1:131" s="20" customFormat="1">
      <c r="A269"/>
      <c r="B269"/>
      <c r="C269"/>
      <c r="D269"/>
      <c r="E269"/>
      <c r="F269"/>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row>
    <row r="270" spans="1:131" s="20" customFormat="1">
      <c r="A270"/>
      <c r="B270"/>
      <c r="C270"/>
      <c r="D270"/>
      <c r="E270"/>
      <c r="F270"/>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row>
    <row r="271" spans="1:131" s="20" customFormat="1">
      <c r="A271"/>
      <c r="B271"/>
      <c r="C271"/>
      <c r="D271"/>
      <c r="E271"/>
      <c r="F271"/>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row>
    <row r="272" spans="1:131" s="20" customFormat="1">
      <c r="A272"/>
      <c r="B272"/>
      <c r="C272"/>
      <c r="D272"/>
      <c r="E272"/>
      <c r="F272"/>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row>
    <row r="273" spans="1:131" s="20" customFormat="1">
      <c r="A273"/>
      <c r="B273"/>
      <c r="C273"/>
      <c r="D273"/>
      <c r="E273"/>
      <c r="F273"/>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row>
    <row r="274" spans="1:131" s="20" customFormat="1">
      <c r="A274"/>
      <c r="B274"/>
      <c r="C274"/>
      <c r="D274"/>
      <c r="E274"/>
      <c r="F274"/>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row>
    <row r="275" spans="1:131" s="20" customFormat="1">
      <c r="A275"/>
      <c r="B275"/>
      <c r="C275"/>
      <c r="D275"/>
      <c r="E275"/>
      <c r="F275"/>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row>
    <row r="276" spans="1:131" s="20" customFormat="1">
      <c r="A276"/>
      <c r="B276"/>
      <c r="C276"/>
      <c r="D276"/>
      <c r="E276"/>
      <c r="F276"/>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row>
    <row r="277" spans="1:131" s="20" customFormat="1">
      <c r="A277"/>
      <c r="B277"/>
      <c r="C277"/>
      <c r="D277"/>
      <c r="E277"/>
      <c r="F277"/>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row>
    <row r="278" spans="1:131" s="20" customFormat="1">
      <c r="A278"/>
      <c r="B278"/>
      <c r="C278"/>
      <c r="D278"/>
      <c r="E278"/>
      <c r="F278"/>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row>
    <row r="279" spans="1:131" s="20" customFormat="1">
      <c r="A279"/>
      <c r="B279"/>
      <c r="C279"/>
      <c r="D279"/>
      <c r="E279"/>
      <c r="F279"/>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row>
    <row r="280" spans="1:131" s="20" customFormat="1">
      <c r="A280"/>
      <c r="B280"/>
      <c r="C280"/>
      <c r="D280"/>
      <c r="E280"/>
      <c r="F280"/>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row>
    <row r="281" spans="1:131" s="20" customFormat="1">
      <c r="A281"/>
      <c r="B281"/>
      <c r="C281"/>
      <c r="D281"/>
      <c r="E281"/>
      <c r="F281"/>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row>
    <row r="282" spans="1:131" s="20" customFormat="1">
      <c r="A282"/>
      <c r="B282"/>
      <c r="C282"/>
      <c r="D282"/>
      <c r="E282"/>
      <c r="F282"/>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row>
    <row r="283" spans="1:131" s="20" customFormat="1">
      <c r="A283"/>
      <c r="B283"/>
      <c r="C283"/>
      <c r="D283"/>
      <c r="E283"/>
      <c r="F283"/>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row>
    <row r="284" spans="1:131" s="20" customFormat="1">
      <c r="A284"/>
      <c r="B284"/>
      <c r="C284"/>
      <c r="D284"/>
      <c r="E284"/>
      <c r="F284"/>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row>
    <row r="285" spans="1:131" s="20" customFormat="1">
      <c r="A285"/>
      <c r="B285"/>
      <c r="C285"/>
      <c r="D285"/>
      <c r="E285"/>
      <c r="F285"/>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row>
    <row r="286" spans="1:131" s="20" customFormat="1">
      <c r="A286"/>
      <c r="B286"/>
      <c r="C286"/>
      <c r="D286"/>
      <c r="E286"/>
      <c r="F286"/>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row>
    <row r="287" spans="1:131" s="20" customFormat="1">
      <c r="A287"/>
      <c r="B287"/>
      <c r="C287"/>
      <c r="D287"/>
      <c r="E287"/>
      <c r="F287"/>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row>
    <row r="288" spans="1:131" s="20" customFormat="1">
      <c r="A288"/>
      <c r="B288"/>
      <c r="C288"/>
      <c r="D288"/>
      <c r="E288"/>
      <c r="F288"/>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row>
    <row r="289" spans="1:131" s="20" customFormat="1">
      <c r="A289"/>
      <c r="B289"/>
      <c r="C289"/>
      <c r="D289"/>
      <c r="E289"/>
      <c r="F289"/>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row>
    <row r="290" spans="1:131" s="20" customFormat="1">
      <c r="A290"/>
      <c r="B290"/>
      <c r="C290"/>
      <c r="D290"/>
      <c r="E290"/>
      <c r="F290"/>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row>
  </sheetData>
  <mergeCells count="3">
    <mergeCell ref="I6:N6"/>
    <mergeCell ref="O6:P6"/>
    <mergeCell ref="R6:T6"/>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dimension ref="A1:S67"/>
  <sheetViews>
    <sheetView topLeftCell="C1" workbookViewId="0">
      <selection activeCell="L45" sqref="L45"/>
    </sheetView>
  </sheetViews>
  <sheetFormatPr defaultRowHeight="12.75"/>
  <cols>
    <col min="1" max="1" width="32.5703125" customWidth="1"/>
    <col min="2" max="2" width="14.5703125" customWidth="1"/>
    <col min="3" max="3" width="22.42578125" customWidth="1"/>
    <col min="4" max="4" width="30.85546875" customWidth="1"/>
    <col min="5" max="5" width="11.28515625" customWidth="1"/>
    <col min="6" max="7" width="9.7109375" customWidth="1"/>
    <col min="8" max="8" width="18" customWidth="1"/>
    <col min="9" max="9" width="13.140625" customWidth="1"/>
    <col min="10" max="10" width="11.7109375" customWidth="1"/>
    <col min="11" max="11" width="12.42578125" customWidth="1"/>
    <col min="12" max="12" width="15.42578125" customWidth="1"/>
    <col min="13" max="13" width="9.42578125" customWidth="1"/>
    <col min="14" max="14" width="9" customWidth="1"/>
    <col min="15" max="16" width="13.28515625" customWidth="1"/>
  </cols>
  <sheetData>
    <row r="1" spans="1:19" ht="15.75">
      <c r="A1" s="119" t="s">
        <v>381</v>
      </c>
    </row>
    <row r="2" spans="1:19">
      <c r="J2" s="138"/>
    </row>
    <row r="3" spans="1:19">
      <c r="J3" s="138"/>
    </row>
    <row r="7" spans="1:19">
      <c r="B7" s="155" t="s">
        <v>441</v>
      </c>
      <c r="I7" s="155">
        <v>5</v>
      </c>
      <c r="Q7" t="s">
        <v>495</v>
      </c>
      <c r="S7">
        <v>-1.0999999999999999E-2</v>
      </c>
    </row>
    <row r="8" spans="1:19">
      <c r="Q8" t="s">
        <v>496</v>
      </c>
    </row>
    <row r="9" spans="1:19" s="124" customFormat="1">
      <c r="A9" s="120"/>
      <c r="B9" s="120"/>
      <c r="C9" s="120"/>
      <c r="D9" s="120"/>
      <c r="E9" s="120"/>
      <c r="F9" s="120"/>
      <c r="G9" s="120"/>
      <c r="H9" s="120"/>
      <c r="I9" s="120"/>
      <c r="J9" s="120" t="s">
        <v>411</v>
      </c>
      <c r="K9" s="120" t="s">
        <v>410</v>
      </c>
      <c r="L9" s="122" t="s">
        <v>382</v>
      </c>
      <c r="M9" s="120" t="s">
        <v>383</v>
      </c>
      <c r="N9" s="120" t="s">
        <v>383</v>
      </c>
      <c r="O9" s="123" t="s">
        <v>384</v>
      </c>
      <c r="P9" s="120"/>
      <c r="Q9" s="120"/>
      <c r="R9" s="120"/>
      <c r="S9" s="120"/>
    </row>
    <row r="10" spans="1:19" s="128" customFormat="1" ht="70.5" customHeight="1">
      <c r="A10" s="125" t="s">
        <v>22</v>
      </c>
      <c r="B10" s="121" t="s">
        <v>385</v>
      </c>
      <c r="C10" s="125" t="s">
        <v>14</v>
      </c>
      <c r="D10" s="126" t="s">
        <v>386</v>
      </c>
      <c r="E10" s="125" t="s">
        <v>387</v>
      </c>
      <c r="F10" s="125" t="s">
        <v>368</v>
      </c>
      <c r="G10" s="126" t="s">
        <v>388</v>
      </c>
      <c r="H10" s="122" t="s">
        <v>389</v>
      </c>
      <c r="I10" s="122" t="s">
        <v>390</v>
      </c>
      <c r="J10" s="122" t="s">
        <v>408</v>
      </c>
      <c r="K10" s="122" t="s">
        <v>409</v>
      </c>
      <c r="L10" s="122" t="s">
        <v>391</v>
      </c>
      <c r="M10" s="122" t="s">
        <v>392</v>
      </c>
      <c r="N10" s="122" t="s">
        <v>393</v>
      </c>
      <c r="O10" s="127" t="s">
        <v>394</v>
      </c>
      <c r="P10" s="122" t="s">
        <v>395</v>
      </c>
      <c r="Q10" s="122" t="s">
        <v>436</v>
      </c>
      <c r="R10" s="122" t="s">
        <v>437</v>
      </c>
      <c r="S10" s="125" t="s">
        <v>493</v>
      </c>
    </row>
    <row r="11" spans="1:19" s="136" customFormat="1">
      <c r="A11" s="129" t="str">
        <f t="shared" ref="A11:A28" si="0">CONCATENATE(C11,"-",E11)</f>
        <v>WEPT-Retro-Large Off</v>
      </c>
      <c r="B11" s="130" t="str">
        <f>$B$7</f>
        <v>WEPT</v>
      </c>
      <c r="C11" s="129" t="str">
        <f t="shared" ref="C11:C28" si="1">CONCATENATE(B11,"-",F11)</f>
        <v>WEPT-Retro</v>
      </c>
      <c r="D11" s="129" t="str">
        <f>CONCATENATE(C11,"-",E11,"-",H11)</f>
        <v>WEPT-Retro-Large Off-ElecHt</v>
      </c>
      <c r="E11" s="130" t="s">
        <v>369</v>
      </c>
      <c r="F11" s="139" t="s">
        <v>414</v>
      </c>
      <c r="G11" s="131" t="s">
        <v>407</v>
      </c>
      <c r="H11" s="139" t="s">
        <v>370</v>
      </c>
      <c r="I11" s="156">
        <f t="shared" ref="I11:I64" si="2">$I$7</f>
        <v>5</v>
      </c>
      <c r="J11" s="132">
        <f t="shared" ref="J11:L29" ca="1" si="3">VLOOKUP(J$9,V_PRE2013,$P11,FALSE)</f>
        <v>0.54037060186620078</v>
      </c>
      <c r="K11" s="132">
        <f t="shared" ca="1" si="3"/>
        <v>0.20943280302167308</v>
      </c>
      <c r="L11" s="132">
        <f t="shared" ca="1" si="3"/>
        <v>0.25019659511212627</v>
      </c>
      <c r="M11" s="133">
        <f>VLOOKUP(E11,'Savings and Cost'!$B$9:$D$26,2,FALSE)</f>
        <v>0</v>
      </c>
      <c r="N11" s="133">
        <f>IF(M11&lt;&gt;0,'Savings and Cost'!$J$9,0)</f>
        <v>0</v>
      </c>
      <c r="O11" s="135">
        <f t="shared" ref="O11:O64" ca="1" si="4">VLOOKUP(O$9,V_PRE2013,P11,FALSE)</f>
        <v>0.76889412716362515</v>
      </c>
      <c r="P11" s="134">
        <f ca="1">MATCH(E11,[1]!BLDGTYPE,0)</f>
        <v>2</v>
      </c>
      <c r="Q11" s="225">
        <f ca="1">IF($H11="ElecHt",$K11,IF($H11="HtpmpHt",$L11,$J11))*$M11</f>
        <v>0</v>
      </c>
      <c r="R11" s="225">
        <f ca="1">IF($H11="ElecHt",$K11,IF($H11="HtpmpHt",$L11,$J11))*$N11</f>
        <v>0</v>
      </c>
      <c r="S11" s="226">
        <f>IF(M11&lt;&gt;0,IF($H11="ElecHt",$K11,IF($H11="HtpmpHt",$L11,$J11))*$S$7,0)</f>
        <v>0</v>
      </c>
    </row>
    <row r="12" spans="1:19" s="138" customFormat="1">
      <c r="A12" s="129" t="str">
        <f t="shared" si="0"/>
        <v>WEPT-Retro-Medium Off</v>
      </c>
      <c r="B12" s="130" t="str">
        <f t="shared" ref="B12:B64" si="5">$B$7</f>
        <v>WEPT</v>
      </c>
      <c r="C12" s="129" t="str">
        <f t="shared" si="1"/>
        <v>WEPT-Retro</v>
      </c>
      <c r="D12" s="129" t="str">
        <f t="shared" ref="D12:D28" si="6">CONCATENATE(C12,"-",E12,"-",H12)</f>
        <v>WEPT-Retro-Medium Off-ElecHt</v>
      </c>
      <c r="E12" s="137" t="s">
        <v>371</v>
      </c>
      <c r="F12" s="139" t="s">
        <v>414</v>
      </c>
      <c r="G12" s="131" t="s">
        <v>407</v>
      </c>
      <c r="H12" s="139" t="s">
        <v>370</v>
      </c>
      <c r="I12" s="156">
        <f t="shared" si="2"/>
        <v>5</v>
      </c>
      <c r="J12" s="132">
        <f t="shared" ca="1" si="3"/>
        <v>0.51430081857580845</v>
      </c>
      <c r="K12" s="132">
        <f t="shared" ca="1" si="3"/>
        <v>0.22131165109110185</v>
      </c>
      <c r="L12" s="132">
        <f t="shared" ca="1" si="3"/>
        <v>0.26438753033308959</v>
      </c>
      <c r="M12" s="133">
        <f>VLOOKUP(E12,'Savings and Cost'!$B$9:$D$26,2,FALSE)</f>
        <v>0</v>
      </c>
      <c r="N12" s="133">
        <f>IF(M12&lt;&gt;0,'Savings and Cost'!$J$9,0)</f>
        <v>0</v>
      </c>
      <c r="O12" s="135">
        <f t="shared" ca="1" si="4"/>
        <v>0.9156533727398849</v>
      </c>
      <c r="P12" s="134">
        <f ca="1">MATCH(E12,[1]!BLDGTYPE,0)</f>
        <v>3</v>
      </c>
      <c r="Q12" s="225">
        <f t="shared" ref="Q12:Q64" ca="1" si="7">IF(H12="ElecHt",K12,IF(H12="HtpmpHt",L12,J12))*M12</f>
        <v>0</v>
      </c>
      <c r="R12" s="225">
        <f t="shared" ref="R12:S64" ca="1" si="8">IF($H12="ElecHt",$K12,IF($H12="HtpmpHt",$L12,$J12))*$N12</f>
        <v>0</v>
      </c>
      <c r="S12" s="226">
        <f t="shared" ref="S12:S64" si="9">IF(M12&lt;&gt;0,IF($H12="ElecHt",$K12,IF($H12="HtpmpHt",$L12,$J12))*$S$7,0)</f>
        <v>0</v>
      </c>
    </row>
    <row r="13" spans="1:19" s="138" customFormat="1">
      <c r="A13" s="129" t="str">
        <f t="shared" si="0"/>
        <v>WEPT-Retro-Small Off</v>
      </c>
      <c r="B13" s="130" t="str">
        <f t="shared" si="5"/>
        <v>WEPT</v>
      </c>
      <c r="C13" s="129" t="str">
        <f t="shared" si="1"/>
        <v>WEPT-Retro</v>
      </c>
      <c r="D13" s="129" t="str">
        <f t="shared" si="6"/>
        <v>WEPT-Retro-Small Off-ElecHt</v>
      </c>
      <c r="E13" s="137" t="s">
        <v>372</v>
      </c>
      <c r="F13" s="139" t="s">
        <v>414</v>
      </c>
      <c r="G13" s="131" t="s">
        <v>407</v>
      </c>
      <c r="H13" s="139" t="s">
        <v>370</v>
      </c>
      <c r="I13" s="156">
        <f t="shared" si="2"/>
        <v>5</v>
      </c>
      <c r="J13" s="132">
        <f t="shared" ca="1" si="3"/>
        <v>0.3275419203320854</v>
      </c>
      <c r="K13" s="132">
        <f t="shared" ca="1" si="3"/>
        <v>0.30640942705415353</v>
      </c>
      <c r="L13" s="132">
        <f t="shared" ca="1" si="3"/>
        <v>0.36604865261376096</v>
      </c>
      <c r="M13" s="133">
        <f>VLOOKUP(E13,'Savings and Cost'!$B$9:$D$26,2,FALSE)</f>
        <v>1.7</v>
      </c>
      <c r="N13" s="133">
        <f>IF(M13&lt;&gt;0,'Savings and Cost'!$J$9,0)</f>
        <v>0.64</v>
      </c>
      <c r="O13" s="135">
        <f t="shared" ca="1" si="4"/>
        <v>0.85579006639653332</v>
      </c>
      <c r="P13" s="134">
        <f ca="1">MATCH(E13,[1]!BLDGTYPE,0)</f>
        <v>4</v>
      </c>
      <c r="Q13" s="225">
        <f t="shared" ca="1" si="7"/>
        <v>0.52089602599206097</v>
      </c>
      <c r="R13" s="225">
        <f t="shared" ca="1" si="8"/>
        <v>0.19610203331465825</v>
      </c>
      <c r="S13" s="226">
        <f t="shared" ca="1" si="9"/>
        <v>-3.3705036975956886E-3</v>
      </c>
    </row>
    <row r="14" spans="1:19" s="138" customFormat="1">
      <c r="A14" s="129" t="str">
        <f t="shared" si="0"/>
        <v>WEPT-Retro-Xlarge Ret</v>
      </c>
      <c r="B14" s="130" t="str">
        <f t="shared" si="5"/>
        <v>WEPT</v>
      </c>
      <c r="C14" s="129" t="str">
        <f t="shared" si="1"/>
        <v>WEPT-Retro</v>
      </c>
      <c r="D14" s="129" t="str">
        <f t="shared" si="6"/>
        <v>WEPT-Retro-Xlarge Ret-ElecHt</v>
      </c>
      <c r="E14" s="137" t="s">
        <v>396</v>
      </c>
      <c r="F14" s="139" t="s">
        <v>414</v>
      </c>
      <c r="G14" s="131" t="s">
        <v>407</v>
      </c>
      <c r="H14" s="139" t="s">
        <v>370</v>
      </c>
      <c r="I14" s="156">
        <f t="shared" si="2"/>
        <v>5</v>
      </c>
      <c r="J14" s="132">
        <f t="shared" ca="1" si="3"/>
        <v>0.91606730000738101</v>
      </c>
      <c r="K14" s="132">
        <f t="shared" ca="1" si="3"/>
        <v>5.2995881766435368E-2</v>
      </c>
      <c r="L14" s="132">
        <f t="shared" ca="1" si="3"/>
        <v>3.0936818226183656E-2</v>
      </c>
      <c r="M14" s="133">
        <f>VLOOKUP(E14,'Savings and Cost'!$B$9:$D$26,2,FALSE)</f>
        <v>0</v>
      </c>
      <c r="N14" s="133">
        <f>IF(M14&lt;&gt;0,'Savings and Cost'!$J$9,0)</f>
        <v>0</v>
      </c>
      <c r="O14" s="135">
        <f t="shared" ca="1" si="4"/>
        <v>0.95160006380782447</v>
      </c>
      <c r="P14" s="134">
        <f ca="1">MATCH(E14,[1]!BLDGTYPE,0)</f>
        <v>5</v>
      </c>
      <c r="Q14" s="225">
        <f t="shared" ca="1" si="7"/>
        <v>0</v>
      </c>
      <c r="R14" s="225">
        <f t="shared" ca="1" si="8"/>
        <v>0</v>
      </c>
      <c r="S14" s="226">
        <f t="shared" si="9"/>
        <v>0</v>
      </c>
    </row>
    <row r="15" spans="1:19" s="138" customFormat="1">
      <c r="A15" s="129" t="str">
        <f t="shared" si="0"/>
        <v>WEPT-Retro-Large Ret</v>
      </c>
      <c r="B15" s="130" t="str">
        <f t="shared" si="5"/>
        <v>WEPT</v>
      </c>
      <c r="C15" s="129" t="str">
        <f t="shared" si="1"/>
        <v>WEPT-Retro</v>
      </c>
      <c r="D15" s="129" t="str">
        <f t="shared" si="6"/>
        <v>WEPT-Retro-Large Ret-ElecHt</v>
      </c>
      <c r="E15" s="137" t="s">
        <v>397</v>
      </c>
      <c r="F15" s="139" t="s">
        <v>414</v>
      </c>
      <c r="G15" s="131" t="s">
        <v>407</v>
      </c>
      <c r="H15" s="139" t="s">
        <v>370</v>
      </c>
      <c r="I15" s="156">
        <f t="shared" si="2"/>
        <v>5</v>
      </c>
      <c r="J15" s="132">
        <f t="shared" ca="1" si="3"/>
        <v>0.98322307122393326</v>
      </c>
      <c r="K15" s="132">
        <f t="shared" ca="1" si="3"/>
        <v>1.0593107738682607E-2</v>
      </c>
      <c r="L15" s="132">
        <f t="shared" ca="1" si="3"/>
        <v>6.1838210373840949E-3</v>
      </c>
      <c r="M15" s="133">
        <f>VLOOKUP(E15,'Savings and Cost'!$B$9:$D$26,2,FALSE)</f>
        <v>0</v>
      </c>
      <c r="N15" s="133">
        <f>IF(M15&lt;&gt;0,'Savings and Cost'!$J$9,0)</f>
        <v>0</v>
      </c>
      <c r="O15" s="135">
        <f t="shared" ca="1" si="4"/>
        <v>0.98526989662125641</v>
      </c>
      <c r="P15" s="134">
        <f ca="1">MATCH(E15,[1]!BLDGTYPE,0)</f>
        <v>6</v>
      </c>
      <c r="Q15" s="225">
        <f t="shared" ca="1" si="7"/>
        <v>0</v>
      </c>
      <c r="R15" s="225">
        <f t="shared" ca="1" si="8"/>
        <v>0</v>
      </c>
      <c r="S15" s="226">
        <f t="shared" si="9"/>
        <v>0</v>
      </c>
    </row>
    <row r="16" spans="1:19" s="138" customFormat="1">
      <c r="A16" s="129" t="str">
        <f t="shared" si="0"/>
        <v>WEPT-Retro-Medium Ret</v>
      </c>
      <c r="B16" s="130" t="str">
        <f t="shared" si="5"/>
        <v>WEPT</v>
      </c>
      <c r="C16" s="129" t="str">
        <f t="shared" si="1"/>
        <v>WEPT-Retro</v>
      </c>
      <c r="D16" s="129" t="str">
        <f t="shared" si="6"/>
        <v>WEPT-Retro-Medium Ret-ElecHt</v>
      </c>
      <c r="E16" s="137" t="s">
        <v>398</v>
      </c>
      <c r="F16" s="139" t="s">
        <v>414</v>
      </c>
      <c r="G16" s="131" t="s">
        <v>407</v>
      </c>
      <c r="H16" s="139" t="s">
        <v>370</v>
      </c>
      <c r="I16" s="156">
        <f t="shared" si="2"/>
        <v>5</v>
      </c>
      <c r="J16" s="132">
        <f t="shared" ca="1" si="3"/>
        <v>0.80985008893074606</v>
      </c>
      <c r="K16" s="132">
        <f t="shared" ca="1" si="3"/>
        <v>0.12006240959495594</v>
      </c>
      <c r="L16" s="132">
        <f t="shared" ca="1" si="3"/>
        <v>7.0087501474297986E-2</v>
      </c>
      <c r="M16" s="133">
        <f>VLOOKUP(E16,'Savings and Cost'!$B$9:$D$26,2,FALSE)</f>
        <v>1.7</v>
      </c>
      <c r="N16" s="133">
        <f>IF(M16&lt;&gt;0,'Savings and Cost'!$J$9,0)</f>
        <v>0.64</v>
      </c>
      <c r="O16" s="135">
        <f t="shared" ca="1" si="4"/>
        <v>0.65234151837252696</v>
      </c>
      <c r="P16" s="134">
        <f ca="1">MATCH(E16,[1]!BLDGTYPE,0)</f>
        <v>7</v>
      </c>
      <c r="Q16" s="225">
        <f t="shared" ca="1" si="7"/>
        <v>0.20410609631142509</v>
      </c>
      <c r="R16" s="225">
        <f t="shared" ca="1" si="8"/>
        <v>7.6839942140771805E-2</v>
      </c>
      <c r="S16" s="226">
        <f t="shared" ca="1" si="9"/>
        <v>-1.3206865055445153E-3</v>
      </c>
    </row>
    <row r="17" spans="1:19" s="138" customFormat="1">
      <c r="A17" s="129" t="str">
        <f t="shared" si="0"/>
        <v>WEPT-Retro-Small Ret</v>
      </c>
      <c r="B17" s="130" t="str">
        <f t="shared" si="5"/>
        <v>WEPT</v>
      </c>
      <c r="C17" s="129" t="str">
        <f t="shared" si="1"/>
        <v>WEPT-Retro</v>
      </c>
      <c r="D17" s="129" t="str">
        <f t="shared" si="6"/>
        <v>WEPT-Retro-Small Ret-ElecHt</v>
      </c>
      <c r="E17" s="137" t="s">
        <v>399</v>
      </c>
      <c r="F17" s="139" t="s">
        <v>414</v>
      </c>
      <c r="G17" s="131" t="s">
        <v>407</v>
      </c>
      <c r="H17" s="139" t="s">
        <v>370</v>
      </c>
      <c r="I17" s="156">
        <f t="shared" si="2"/>
        <v>5</v>
      </c>
      <c r="J17" s="132">
        <f t="shared" ca="1" si="3"/>
        <v>0.56717178566142912</v>
      </c>
      <c r="K17" s="132">
        <f t="shared" ca="1" si="3"/>
        <v>0.2732917310450087</v>
      </c>
      <c r="L17" s="132">
        <f t="shared" ca="1" si="3"/>
        <v>0.15953648329356207</v>
      </c>
      <c r="M17" s="133">
        <f>VLOOKUP(E17,'Savings and Cost'!$B$9:$D$26,2,FALSE)</f>
        <v>1.7</v>
      </c>
      <c r="N17" s="133">
        <f>IF(M17&lt;&gt;0,'Savings and Cost'!$J$9,0)</f>
        <v>0.64</v>
      </c>
      <c r="O17" s="135">
        <f t="shared" ca="1" si="4"/>
        <v>0.66014461756611731</v>
      </c>
      <c r="P17" s="134">
        <f ca="1">MATCH(E17,[1]!BLDGTYPE,0)</f>
        <v>8</v>
      </c>
      <c r="Q17" s="225">
        <f t="shared" ca="1" si="7"/>
        <v>0.46459594277651478</v>
      </c>
      <c r="R17" s="225">
        <f t="shared" ca="1" si="8"/>
        <v>0.17490670786880558</v>
      </c>
      <c r="S17" s="226">
        <f t="shared" ca="1" si="9"/>
        <v>-3.0062090414950957E-3</v>
      </c>
    </row>
    <row r="18" spans="1:19" s="138" customFormat="1">
      <c r="A18" s="129" t="str">
        <f t="shared" si="0"/>
        <v>WEPT-Retro-School K-12</v>
      </c>
      <c r="B18" s="130" t="str">
        <f t="shared" si="5"/>
        <v>WEPT</v>
      </c>
      <c r="C18" s="129" t="str">
        <f t="shared" si="1"/>
        <v>WEPT-Retro</v>
      </c>
      <c r="D18" s="129" t="str">
        <f t="shared" si="6"/>
        <v>WEPT-Retro-School K-12-ElecHt</v>
      </c>
      <c r="E18" s="137" t="s">
        <v>400</v>
      </c>
      <c r="F18" s="139" t="s">
        <v>414</v>
      </c>
      <c r="G18" s="131" t="s">
        <v>407</v>
      </c>
      <c r="H18" s="139" t="s">
        <v>370</v>
      </c>
      <c r="I18" s="156">
        <f t="shared" si="2"/>
        <v>5</v>
      </c>
      <c r="J18" s="132">
        <f t="shared" ca="1" si="3"/>
        <v>0.84777782221188291</v>
      </c>
      <c r="K18" s="132">
        <f t="shared" ca="1" si="3"/>
        <v>5.8369343906151915E-2</v>
      </c>
      <c r="L18" s="132">
        <f t="shared" ca="1" si="3"/>
        <v>9.3852833881965178E-2</v>
      </c>
      <c r="M18" s="133">
        <f>VLOOKUP(E18,'Savings and Cost'!$B$9:$D$26,2,FALSE)</f>
        <v>1.7</v>
      </c>
      <c r="N18" s="133">
        <f>IF(M18&lt;&gt;0,'Savings and Cost'!$J$9,0)</f>
        <v>0.64</v>
      </c>
      <c r="O18" s="135">
        <f t="shared" ca="1" si="4"/>
        <v>0.69618308739231149</v>
      </c>
      <c r="P18" s="134">
        <f ca="1">MATCH(E18,[1]!BLDGTYPE,0)</f>
        <v>9</v>
      </c>
      <c r="Q18" s="225">
        <f t="shared" ca="1" si="7"/>
        <v>9.9227884640458258E-2</v>
      </c>
      <c r="R18" s="225">
        <f t="shared" ca="1" si="8"/>
        <v>3.7356380099937227E-2</v>
      </c>
      <c r="S18" s="226">
        <f t="shared" ca="1" si="9"/>
        <v>-6.4206278296767105E-4</v>
      </c>
    </row>
    <row r="19" spans="1:19" s="138" customFormat="1">
      <c r="A19" s="129" t="str">
        <f t="shared" si="0"/>
        <v>WEPT-Retro-University</v>
      </c>
      <c r="B19" s="130" t="str">
        <f t="shared" si="5"/>
        <v>WEPT</v>
      </c>
      <c r="C19" s="129" t="str">
        <f t="shared" si="1"/>
        <v>WEPT-Retro</v>
      </c>
      <c r="D19" s="129" t="str">
        <f t="shared" si="6"/>
        <v>WEPT-Retro-University-ElecHt</v>
      </c>
      <c r="E19" s="137" t="s">
        <v>373</v>
      </c>
      <c r="F19" s="139" t="s">
        <v>414</v>
      </c>
      <c r="G19" s="131" t="s">
        <v>407</v>
      </c>
      <c r="H19" s="139" t="s">
        <v>370</v>
      </c>
      <c r="I19" s="156">
        <f t="shared" si="2"/>
        <v>5</v>
      </c>
      <c r="J19" s="132">
        <f t="shared" ca="1" si="3"/>
        <v>0.8</v>
      </c>
      <c r="K19" s="132">
        <f t="shared" ca="1" si="3"/>
        <v>0.1</v>
      </c>
      <c r="L19" s="132">
        <f t="shared" ca="1" si="3"/>
        <v>0.1</v>
      </c>
      <c r="M19" s="133">
        <f>VLOOKUP(E19,'Savings and Cost'!$B$9:$D$26,2,FALSE)</f>
        <v>0</v>
      </c>
      <c r="N19" s="133">
        <f>IF(M19&lt;&gt;0,'Savings and Cost'!$J$9,0)</f>
        <v>0</v>
      </c>
      <c r="O19" s="135">
        <f t="shared" ca="1" si="4"/>
        <v>0.75</v>
      </c>
      <c r="P19" s="134">
        <f ca="1">MATCH(E19,[1]!BLDGTYPE,0)</f>
        <v>10</v>
      </c>
      <c r="Q19" s="225">
        <f t="shared" ca="1" si="7"/>
        <v>0</v>
      </c>
      <c r="R19" s="225">
        <f t="shared" ca="1" si="8"/>
        <v>0</v>
      </c>
      <c r="S19" s="226">
        <f t="shared" si="9"/>
        <v>0</v>
      </c>
    </row>
    <row r="20" spans="1:19" s="138" customFormat="1">
      <c r="A20" s="129" t="str">
        <f t="shared" si="0"/>
        <v>WEPT-Retro-Warehouse</v>
      </c>
      <c r="B20" s="130" t="str">
        <f t="shared" si="5"/>
        <v>WEPT</v>
      </c>
      <c r="C20" s="129" t="str">
        <f t="shared" si="1"/>
        <v>WEPT-Retro</v>
      </c>
      <c r="D20" s="129" t="str">
        <f t="shared" si="6"/>
        <v>WEPT-Retro-Warehouse-ElecHt</v>
      </c>
      <c r="E20" s="137" t="s">
        <v>374</v>
      </c>
      <c r="F20" s="139" t="s">
        <v>414</v>
      </c>
      <c r="G20" s="131" t="s">
        <v>407</v>
      </c>
      <c r="H20" s="139" t="s">
        <v>370</v>
      </c>
      <c r="I20" s="156">
        <f t="shared" si="2"/>
        <v>5</v>
      </c>
      <c r="J20" s="132">
        <f t="shared" ca="1" si="3"/>
        <v>0.98700382329725422</v>
      </c>
      <c r="K20" s="132">
        <f t="shared" ca="1" si="3"/>
        <v>6.3929137015483993E-3</v>
      </c>
      <c r="L20" s="132">
        <f t="shared" ca="1" si="3"/>
        <v>6.6032630011973147E-3</v>
      </c>
      <c r="M20" s="133">
        <f>VLOOKUP(E20,'Savings and Cost'!$B$9:$D$26,2,FALSE)</f>
        <v>0</v>
      </c>
      <c r="N20" s="133">
        <f>IF(M20&lt;&gt;0,'Savings and Cost'!$J$9,0)</f>
        <v>0</v>
      </c>
      <c r="O20" s="135">
        <f t="shared" ca="1" si="4"/>
        <v>0.23</v>
      </c>
      <c r="P20" s="134">
        <f ca="1">MATCH(E20,[1]!BLDGTYPE,0)</f>
        <v>11</v>
      </c>
      <c r="Q20" s="225">
        <f t="shared" ca="1" si="7"/>
        <v>0</v>
      </c>
      <c r="R20" s="225">
        <f t="shared" ca="1" si="8"/>
        <v>0</v>
      </c>
      <c r="S20" s="226">
        <f t="shared" si="9"/>
        <v>0</v>
      </c>
    </row>
    <row r="21" spans="1:19" s="138" customFormat="1">
      <c r="A21" s="129" t="str">
        <f t="shared" si="0"/>
        <v>WEPT-Retro-Supermarket</v>
      </c>
      <c r="B21" s="130" t="str">
        <f t="shared" si="5"/>
        <v>WEPT</v>
      </c>
      <c r="C21" s="129" t="str">
        <f t="shared" si="1"/>
        <v>WEPT-Retro</v>
      </c>
      <c r="D21" s="129" t="str">
        <f t="shared" si="6"/>
        <v>WEPT-Retro-Supermarket-ElecHt</v>
      </c>
      <c r="E21" s="137" t="s">
        <v>375</v>
      </c>
      <c r="F21" s="139" t="s">
        <v>414</v>
      </c>
      <c r="G21" s="131" t="s">
        <v>407</v>
      </c>
      <c r="H21" s="139" t="s">
        <v>370</v>
      </c>
      <c r="I21" s="156">
        <f t="shared" si="2"/>
        <v>5</v>
      </c>
      <c r="J21" s="132">
        <f t="shared" ca="1" si="3"/>
        <v>0.46957192737561176</v>
      </c>
      <c r="K21" s="132">
        <f t="shared" ca="1" si="3"/>
        <v>3.9182634298973458E-2</v>
      </c>
      <c r="L21" s="132">
        <f t="shared" ca="1" si="3"/>
        <v>6.234756715808213E-2</v>
      </c>
      <c r="M21" s="133">
        <f>VLOOKUP(E21,'Savings and Cost'!$B$9:$D$26,2,FALSE)</f>
        <v>0</v>
      </c>
      <c r="N21" s="133">
        <f>IF(M21&lt;&gt;0,'Savings and Cost'!$J$9,0)</f>
        <v>0</v>
      </c>
      <c r="O21" s="135">
        <f t="shared" ca="1" si="4"/>
        <v>0.89440943169321674</v>
      </c>
      <c r="P21" s="134">
        <f ca="1">MATCH(E21,[1]!BLDGTYPE,0)</f>
        <v>12</v>
      </c>
      <c r="Q21" s="225">
        <f t="shared" ca="1" si="7"/>
        <v>0</v>
      </c>
      <c r="R21" s="225">
        <f t="shared" ca="1" si="8"/>
        <v>0</v>
      </c>
      <c r="S21" s="226">
        <f t="shared" si="9"/>
        <v>0</v>
      </c>
    </row>
    <row r="22" spans="1:19" s="138" customFormat="1">
      <c r="A22" s="129" t="str">
        <f t="shared" si="0"/>
        <v>WEPT-Retro-MiniMart</v>
      </c>
      <c r="B22" s="130" t="str">
        <f t="shared" si="5"/>
        <v>WEPT</v>
      </c>
      <c r="C22" s="129" t="str">
        <f t="shared" si="1"/>
        <v>WEPT-Retro</v>
      </c>
      <c r="D22" s="129" t="str">
        <f t="shared" si="6"/>
        <v>WEPT-Retro-MiniMart-ElecHt</v>
      </c>
      <c r="E22" s="137" t="s">
        <v>401</v>
      </c>
      <c r="F22" s="139" t="s">
        <v>414</v>
      </c>
      <c r="G22" s="131" t="s">
        <v>407</v>
      </c>
      <c r="H22" s="139" t="s">
        <v>370</v>
      </c>
      <c r="I22" s="156">
        <f t="shared" si="2"/>
        <v>5</v>
      </c>
      <c r="J22" s="132">
        <f t="shared" ca="1" si="3"/>
        <v>0.86606113087441317</v>
      </c>
      <c r="K22" s="132">
        <f t="shared" ca="1" si="3"/>
        <v>9.8940421863423066E-3</v>
      </c>
      <c r="L22" s="132">
        <f t="shared" ca="1" si="3"/>
        <v>1.5743440192688529E-2</v>
      </c>
      <c r="M22" s="133">
        <f>VLOOKUP(E22,'Savings and Cost'!$B$9:$D$26,2,FALSE)</f>
        <v>0</v>
      </c>
      <c r="N22" s="133">
        <f>IF(M22&lt;&gt;0,'Savings and Cost'!$J$9,0)</f>
        <v>0</v>
      </c>
      <c r="O22" s="135">
        <f t="shared" ca="1" si="4"/>
        <v>0.91392039395838554</v>
      </c>
      <c r="P22" s="134">
        <f ca="1">MATCH(E22,[1]!BLDGTYPE,0)</f>
        <v>13</v>
      </c>
      <c r="Q22" s="225">
        <f t="shared" ca="1" si="7"/>
        <v>0</v>
      </c>
      <c r="R22" s="225">
        <f t="shared" ca="1" si="8"/>
        <v>0</v>
      </c>
      <c r="S22" s="226">
        <f t="shared" si="9"/>
        <v>0</v>
      </c>
    </row>
    <row r="23" spans="1:19" s="138" customFormat="1">
      <c r="A23" s="129" t="str">
        <f t="shared" si="0"/>
        <v>WEPT-Retro-Restaurant</v>
      </c>
      <c r="B23" s="130" t="str">
        <f t="shared" si="5"/>
        <v>WEPT</v>
      </c>
      <c r="C23" s="129" t="str">
        <f t="shared" si="1"/>
        <v>WEPT-Retro</v>
      </c>
      <c r="D23" s="129" t="str">
        <f t="shared" si="6"/>
        <v>WEPT-Retro-Restaurant-ElecHt</v>
      </c>
      <c r="E23" s="137" t="s">
        <v>376</v>
      </c>
      <c r="F23" s="139" t="s">
        <v>414</v>
      </c>
      <c r="G23" s="131" t="s">
        <v>407</v>
      </c>
      <c r="H23" s="139" t="s">
        <v>370</v>
      </c>
      <c r="I23" s="156">
        <f t="shared" si="2"/>
        <v>5</v>
      </c>
      <c r="J23" s="132">
        <f t="shared" ca="1" si="3"/>
        <v>0.79365284945968273</v>
      </c>
      <c r="K23" s="132">
        <f t="shared" ca="1" si="3"/>
        <v>3.0050555941853869E-2</v>
      </c>
      <c r="L23" s="132">
        <f t="shared" ca="1" si="3"/>
        <v>0.17629659459846331</v>
      </c>
      <c r="M23" s="133">
        <f>VLOOKUP(E23,'Savings and Cost'!$B$9:$D$26,2,FALSE)</f>
        <v>0</v>
      </c>
      <c r="N23" s="133">
        <f>IF(M23&lt;&gt;0,'Savings and Cost'!$J$9,0)</f>
        <v>0</v>
      </c>
      <c r="O23" s="135">
        <f t="shared" ca="1" si="4"/>
        <v>0.9581056413122655</v>
      </c>
      <c r="P23" s="134">
        <f ca="1">MATCH(E23,[1]!BLDGTYPE,0)</f>
        <v>14</v>
      </c>
      <c r="Q23" s="225">
        <f t="shared" ca="1" si="7"/>
        <v>0</v>
      </c>
      <c r="R23" s="225">
        <f t="shared" ca="1" si="8"/>
        <v>0</v>
      </c>
      <c r="S23" s="226">
        <f t="shared" si="9"/>
        <v>0</v>
      </c>
    </row>
    <row r="24" spans="1:19" s="138" customFormat="1">
      <c r="A24" s="129" t="str">
        <f t="shared" si="0"/>
        <v>WEPT-Retro-Lodging</v>
      </c>
      <c r="B24" s="130" t="str">
        <f t="shared" si="5"/>
        <v>WEPT</v>
      </c>
      <c r="C24" s="129" t="str">
        <f t="shared" si="1"/>
        <v>WEPT-Retro</v>
      </c>
      <c r="D24" s="129" t="str">
        <f t="shared" si="6"/>
        <v>WEPT-Retro-Lodging-ElecHt</v>
      </c>
      <c r="E24" s="137" t="s">
        <v>377</v>
      </c>
      <c r="F24" s="139" t="s">
        <v>414</v>
      </c>
      <c r="G24" s="131" t="s">
        <v>407</v>
      </c>
      <c r="H24" s="139" t="s">
        <v>370</v>
      </c>
      <c r="I24" s="156">
        <f t="shared" si="2"/>
        <v>5</v>
      </c>
      <c r="J24" s="132">
        <f t="shared" ca="1" si="3"/>
        <v>0.24941748529786834</v>
      </c>
      <c r="K24" s="132">
        <f t="shared" ca="1" si="3"/>
        <v>0.44679184687802564</v>
      </c>
      <c r="L24" s="132">
        <f t="shared" ca="1" si="3"/>
        <v>0.30379066782410608</v>
      </c>
      <c r="M24" s="133">
        <f>VLOOKUP(E24,'Savings and Cost'!$B$9:$D$26,2,FALSE)</f>
        <v>1.7</v>
      </c>
      <c r="N24" s="133">
        <f>IF(M24&lt;&gt;0,'Savings and Cost'!$J$9,0)</f>
        <v>0.64</v>
      </c>
      <c r="O24" s="135">
        <f t="shared" ca="1" si="4"/>
        <v>0.82644591140120194</v>
      </c>
      <c r="P24" s="134">
        <f ca="1">MATCH(E24,[1]!BLDGTYPE,0)</f>
        <v>15</v>
      </c>
      <c r="Q24" s="225">
        <f t="shared" ca="1" si="7"/>
        <v>0.75954613969264362</v>
      </c>
      <c r="R24" s="225">
        <f t="shared" ca="1" si="8"/>
        <v>0.28594678200193641</v>
      </c>
      <c r="S24" s="226">
        <f t="shared" ca="1" si="9"/>
        <v>-4.9147103156582817E-3</v>
      </c>
    </row>
    <row r="25" spans="1:19" s="138" customFormat="1">
      <c r="A25" s="129" t="str">
        <f t="shared" si="0"/>
        <v>WEPT-Retro-Hospital</v>
      </c>
      <c r="B25" s="130" t="str">
        <f t="shared" si="5"/>
        <v>WEPT</v>
      </c>
      <c r="C25" s="129" t="str">
        <f t="shared" si="1"/>
        <v>WEPT-Retro</v>
      </c>
      <c r="D25" s="129" t="str">
        <f t="shared" si="6"/>
        <v>WEPT-Retro-Hospital-ElecHt</v>
      </c>
      <c r="E25" s="137" t="s">
        <v>378</v>
      </c>
      <c r="F25" s="139" t="s">
        <v>414</v>
      </c>
      <c r="G25" s="131" t="s">
        <v>407</v>
      </c>
      <c r="H25" s="139" t="s">
        <v>370</v>
      </c>
      <c r="I25" s="156">
        <f t="shared" si="2"/>
        <v>5</v>
      </c>
      <c r="J25" s="132">
        <f t="shared" ca="1" si="3"/>
        <v>0.91</v>
      </c>
      <c r="K25" s="132">
        <f t="shared" ca="1" si="3"/>
        <v>0.08</v>
      </c>
      <c r="L25" s="132">
        <f t="shared" ca="1" si="3"/>
        <v>0.01</v>
      </c>
      <c r="M25" s="133">
        <f>VLOOKUP(E25,'Savings and Cost'!$B$9:$D$26,2,FALSE)</f>
        <v>0</v>
      </c>
      <c r="N25" s="133">
        <f>IF(M25&lt;&gt;0,'Savings and Cost'!$J$9,0)</f>
        <v>0</v>
      </c>
      <c r="O25" s="135">
        <f t="shared" ca="1" si="4"/>
        <v>0.95</v>
      </c>
      <c r="P25" s="134">
        <f ca="1">MATCH(E25,[1]!BLDGTYPE,0)</f>
        <v>16</v>
      </c>
      <c r="Q25" s="225">
        <f t="shared" ca="1" si="7"/>
        <v>0</v>
      </c>
      <c r="R25" s="225">
        <f t="shared" ca="1" si="8"/>
        <v>0</v>
      </c>
      <c r="S25" s="226">
        <f t="shared" si="9"/>
        <v>0</v>
      </c>
    </row>
    <row r="26" spans="1:19" s="138" customFormat="1">
      <c r="A26" s="129" t="str">
        <f t="shared" si="0"/>
        <v>WEPT-Retro-Residential Care</v>
      </c>
      <c r="B26" s="130" t="str">
        <f t="shared" si="5"/>
        <v>WEPT</v>
      </c>
      <c r="C26" s="129" t="str">
        <f t="shared" si="1"/>
        <v>WEPT-Retro</v>
      </c>
      <c r="D26" s="129" t="str">
        <f t="shared" si="6"/>
        <v>WEPT-Retro-Residential Care-ElecHt</v>
      </c>
      <c r="E26" s="137" t="s">
        <v>402</v>
      </c>
      <c r="F26" s="139" t="s">
        <v>414</v>
      </c>
      <c r="G26" s="131" t="s">
        <v>407</v>
      </c>
      <c r="H26" s="139" t="s">
        <v>370</v>
      </c>
      <c r="I26" s="156">
        <f t="shared" si="2"/>
        <v>5</v>
      </c>
      <c r="J26" s="132">
        <f t="shared" ca="1" si="3"/>
        <v>0.40556621261939335</v>
      </c>
      <c r="K26" s="132">
        <f t="shared" ca="1" si="3"/>
        <v>0.33985691133471541</v>
      </c>
      <c r="L26" s="132">
        <f t="shared" ca="1" si="3"/>
        <v>0.25457687604589124</v>
      </c>
      <c r="M26" s="133">
        <f>VLOOKUP(E26,'Savings and Cost'!$B$9:$D$26,2,FALSE)</f>
        <v>1.7</v>
      </c>
      <c r="N26" s="133">
        <f>IF(M26&lt;&gt;0,'Savings and Cost'!$J$9,0)</f>
        <v>0.64</v>
      </c>
      <c r="O26" s="135">
        <f t="shared" ca="1" si="4"/>
        <v>0.82648440258098632</v>
      </c>
      <c r="P26" s="134">
        <f ca="1">MATCH(E26,[1]!BLDGTYPE,0)</f>
        <v>17</v>
      </c>
      <c r="Q26" s="225">
        <f t="shared" ca="1" si="7"/>
        <v>0.57775674926901621</v>
      </c>
      <c r="R26" s="225">
        <f t="shared" ca="1" si="8"/>
        <v>0.21750842325421788</v>
      </c>
      <c r="S26" s="226">
        <f t="shared" ca="1" si="9"/>
        <v>-3.7384260246818694E-3</v>
      </c>
    </row>
    <row r="27" spans="1:19" s="138" customFormat="1">
      <c r="A27" s="129" t="str">
        <f t="shared" si="0"/>
        <v>WEPT-Retro-Assembly</v>
      </c>
      <c r="B27" s="130" t="str">
        <f t="shared" si="5"/>
        <v>WEPT</v>
      </c>
      <c r="C27" s="129" t="str">
        <f t="shared" si="1"/>
        <v>WEPT-Retro</v>
      </c>
      <c r="D27" s="129" t="str">
        <f t="shared" si="6"/>
        <v>WEPT-Retro-Assembly-ElecHt</v>
      </c>
      <c r="E27" s="137" t="s">
        <v>379</v>
      </c>
      <c r="F27" s="139" t="s">
        <v>414</v>
      </c>
      <c r="G27" s="131" t="s">
        <v>407</v>
      </c>
      <c r="H27" s="139" t="s">
        <v>370</v>
      </c>
      <c r="I27" s="156">
        <f t="shared" si="2"/>
        <v>5</v>
      </c>
      <c r="J27" s="132">
        <f t="shared" ca="1" si="3"/>
        <v>0.77815390025512432</v>
      </c>
      <c r="K27" s="132">
        <f t="shared" ca="1" si="3"/>
        <v>0.10640191237323121</v>
      </c>
      <c r="L27" s="132">
        <f t="shared" ca="1" si="3"/>
        <v>0.11544418737164447</v>
      </c>
      <c r="M27" s="133">
        <f>VLOOKUP(E27,'Savings and Cost'!$B$9:$D$26,2,FALSE)</f>
        <v>0</v>
      </c>
      <c r="N27" s="133">
        <f>IF(M27&lt;&gt;0,'Savings and Cost'!$J$9,0)</f>
        <v>0</v>
      </c>
      <c r="O27" s="135">
        <f t="shared" ca="1" si="4"/>
        <v>0.77184416415983825</v>
      </c>
      <c r="P27" s="134">
        <f ca="1">MATCH(E27,[1]!BLDGTYPE,0)</f>
        <v>18</v>
      </c>
      <c r="Q27" s="225">
        <f t="shared" ca="1" si="7"/>
        <v>0</v>
      </c>
      <c r="R27" s="225">
        <f t="shared" ca="1" si="8"/>
        <v>0</v>
      </c>
      <c r="S27" s="226">
        <f t="shared" si="9"/>
        <v>0</v>
      </c>
    </row>
    <row r="28" spans="1:19" s="138" customFormat="1">
      <c r="A28" s="129" t="str">
        <f t="shared" si="0"/>
        <v>WEPT-Retro-Other</v>
      </c>
      <c r="B28" s="130" t="str">
        <f t="shared" si="5"/>
        <v>WEPT</v>
      </c>
      <c r="C28" s="129" t="str">
        <f t="shared" si="1"/>
        <v>WEPT-Retro</v>
      </c>
      <c r="D28" s="129" t="str">
        <f t="shared" si="6"/>
        <v>WEPT-Retro-Other-ElecHt</v>
      </c>
      <c r="E28" s="137" t="s">
        <v>380</v>
      </c>
      <c r="F28" s="139" t="s">
        <v>414</v>
      </c>
      <c r="G28" s="131" t="s">
        <v>407</v>
      </c>
      <c r="H28" s="139" t="s">
        <v>370</v>
      </c>
      <c r="I28" s="156">
        <f t="shared" si="2"/>
        <v>5</v>
      </c>
      <c r="J28" s="132">
        <f t="shared" ca="1" si="3"/>
        <v>0.7257160432726234</v>
      </c>
      <c r="K28" s="132">
        <f t="shared" ca="1" si="3"/>
        <v>0.16939513747697868</v>
      </c>
      <c r="L28" s="132">
        <f t="shared" ca="1" si="3"/>
        <v>0.104888819250398</v>
      </c>
      <c r="M28" s="133">
        <f>VLOOKUP(E28,'Savings and Cost'!$B$9:$D$26,2,FALSE)</f>
        <v>0</v>
      </c>
      <c r="N28" s="133">
        <f>IF(M28&lt;&gt;0,'Savings and Cost'!$J$9,0)</f>
        <v>0</v>
      </c>
      <c r="O28" s="135">
        <f t="shared" ca="1" si="4"/>
        <v>0.71310077098671132</v>
      </c>
      <c r="P28" s="134">
        <f ca="1">MATCH(E28,[1]!BLDGTYPE,0)</f>
        <v>19</v>
      </c>
      <c r="Q28" s="225">
        <f t="shared" ca="1" si="7"/>
        <v>0</v>
      </c>
      <c r="R28" s="225">
        <f t="shared" ca="1" si="8"/>
        <v>0</v>
      </c>
      <c r="S28" s="226">
        <f t="shared" si="9"/>
        <v>0</v>
      </c>
    </row>
    <row r="29" spans="1:19">
      <c r="A29" s="129" t="str">
        <f t="shared" ref="A29:A45" si="10">CONCATENATE(C29,"-",E29)</f>
        <v>WEPT-Retro-Large Off</v>
      </c>
      <c r="B29" s="130" t="str">
        <f t="shared" si="5"/>
        <v>WEPT</v>
      </c>
      <c r="C29" s="129" t="str">
        <f t="shared" ref="C29:C45" si="11">CONCATENATE(B29,"-",F29)</f>
        <v>WEPT-Retro</v>
      </c>
      <c r="D29" s="129" t="str">
        <f t="shared" ref="D29:D45" si="12">CONCATENATE(C29,"-",E29,"-",H29)</f>
        <v>WEPT-Retro-Large Off-HtPmpHt</v>
      </c>
      <c r="E29" s="130" t="s">
        <v>369</v>
      </c>
      <c r="F29" s="139" t="s">
        <v>414</v>
      </c>
      <c r="G29" s="131" t="s">
        <v>407</v>
      </c>
      <c r="H29" s="139" t="s">
        <v>391</v>
      </c>
      <c r="I29" s="156">
        <f t="shared" si="2"/>
        <v>5</v>
      </c>
      <c r="J29" s="132">
        <f t="shared" ca="1" si="3"/>
        <v>0.54037060186620078</v>
      </c>
      <c r="K29" s="132">
        <f t="shared" ca="1" si="3"/>
        <v>0.20943280302167308</v>
      </c>
      <c r="L29" s="132">
        <f t="shared" ca="1" si="3"/>
        <v>0.25019659511212627</v>
      </c>
      <c r="M29" s="133">
        <f>VLOOKUP(E29,'Savings and Cost'!$B$9:$D$26,3,FALSE)</f>
        <v>0</v>
      </c>
      <c r="N29" s="133">
        <f>IF(M29&lt;&gt;0,'Savings and Cost'!$J$9,0)</f>
        <v>0</v>
      </c>
      <c r="O29" s="135">
        <f t="shared" ca="1" si="4"/>
        <v>0.76889412716362515</v>
      </c>
      <c r="P29" s="134">
        <f ca="1">MATCH(E29,[1]!BLDGTYPE,0)</f>
        <v>2</v>
      </c>
      <c r="Q29" s="225">
        <f t="shared" ca="1" si="7"/>
        <v>0</v>
      </c>
      <c r="R29" s="225">
        <f t="shared" ca="1" si="8"/>
        <v>0</v>
      </c>
      <c r="S29" s="226">
        <f t="shared" si="9"/>
        <v>0</v>
      </c>
    </row>
    <row r="30" spans="1:19">
      <c r="A30" s="129" t="str">
        <f t="shared" si="10"/>
        <v>WEPT-Retro-Medium Off</v>
      </c>
      <c r="B30" s="130" t="str">
        <f t="shared" si="5"/>
        <v>WEPT</v>
      </c>
      <c r="C30" s="129" t="str">
        <f t="shared" si="11"/>
        <v>WEPT-Retro</v>
      </c>
      <c r="D30" s="129" t="str">
        <f t="shared" si="12"/>
        <v>WEPT-Retro-Medium Off-HtPmpHt</v>
      </c>
      <c r="E30" s="137" t="s">
        <v>371</v>
      </c>
      <c r="F30" s="139" t="s">
        <v>414</v>
      </c>
      <c r="G30" s="131" t="s">
        <v>407</v>
      </c>
      <c r="H30" s="139" t="s">
        <v>391</v>
      </c>
      <c r="I30" s="156">
        <f t="shared" si="2"/>
        <v>5</v>
      </c>
      <c r="J30" s="132">
        <f t="shared" ref="J30:L47" ca="1" si="13">VLOOKUP(J$9,V_PRE2013,$P30,FALSE)</f>
        <v>0.51430081857580845</v>
      </c>
      <c r="K30" s="132">
        <f t="shared" ca="1" si="13"/>
        <v>0.22131165109110185</v>
      </c>
      <c r="L30" s="132">
        <f t="shared" ca="1" si="13"/>
        <v>0.26438753033308959</v>
      </c>
      <c r="M30" s="133">
        <f>VLOOKUP(E30,'Savings and Cost'!$B$9:$D$26,3,FALSE)</f>
        <v>0</v>
      </c>
      <c r="N30" s="133">
        <f>IF(M30&lt;&gt;0,'Savings and Cost'!$J$9,0)</f>
        <v>0</v>
      </c>
      <c r="O30" s="135">
        <f t="shared" ca="1" si="4"/>
        <v>0.9156533727398849</v>
      </c>
      <c r="P30" s="134">
        <f ca="1">MATCH(E30,[1]!BLDGTYPE,0)</f>
        <v>3</v>
      </c>
      <c r="Q30" s="225">
        <f t="shared" ca="1" si="7"/>
        <v>0</v>
      </c>
      <c r="R30" s="225">
        <f t="shared" ca="1" si="8"/>
        <v>0</v>
      </c>
      <c r="S30" s="226">
        <f t="shared" si="9"/>
        <v>0</v>
      </c>
    </row>
    <row r="31" spans="1:19">
      <c r="A31" s="129" t="str">
        <f t="shared" si="10"/>
        <v>WEPT-Retro-Small Off</v>
      </c>
      <c r="B31" s="130" t="str">
        <f t="shared" si="5"/>
        <v>WEPT</v>
      </c>
      <c r="C31" s="129" t="str">
        <f t="shared" si="11"/>
        <v>WEPT-Retro</v>
      </c>
      <c r="D31" s="129" t="str">
        <f t="shared" si="12"/>
        <v>WEPT-Retro-Small Off-HtPmpHt</v>
      </c>
      <c r="E31" s="137" t="s">
        <v>372</v>
      </c>
      <c r="F31" s="139" t="s">
        <v>414</v>
      </c>
      <c r="G31" s="131" t="s">
        <v>407</v>
      </c>
      <c r="H31" s="139" t="s">
        <v>391</v>
      </c>
      <c r="I31" s="156">
        <f t="shared" si="2"/>
        <v>5</v>
      </c>
      <c r="J31" s="132">
        <f t="shared" ca="1" si="13"/>
        <v>0.3275419203320854</v>
      </c>
      <c r="K31" s="132">
        <f t="shared" ca="1" si="13"/>
        <v>0.30640942705415353</v>
      </c>
      <c r="L31" s="132">
        <f t="shared" ca="1" si="13"/>
        <v>0.36604865261376096</v>
      </c>
      <c r="M31" s="133">
        <f>VLOOKUP(E31,'Savings and Cost'!$B$9:$D$26,3,FALSE)</f>
        <v>1.2</v>
      </c>
      <c r="N31" s="133">
        <f>IF(M31&lt;&gt;0,'Savings and Cost'!$J$9,0)</f>
        <v>0.64</v>
      </c>
      <c r="O31" s="135">
        <f t="shared" ca="1" si="4"/>
        <v>0.85579006639653332</v>
      </c>
      <c r="P31" s="134">
        <f ca="1">MATCH(E31,[1]!BLDGTYPE,0)</f>
        <v>4</v>
      </c>
      <c r="Q31" s="225">
        <f t="shared" ca="1" si="7"/>
        <v>0.43925838313651316</v>
      </c>
      <c r="R31" s="225">
        <f t="shared" ca="1" si="8"/>
        <v>0.23427113767280702</v>
      </c>
      <c r="S31" s="226">
        <f t="shared" ca="1" si="9"/>
        <v>-4.02653517875137E-3</v>
      </c>
    </row>
    <row r="32" spans="1:19">
      <c r="A32" s="129" t="str">
        <f t="shared" si="10"/>
        <v>WEPT-Retro-Xlarge Ret</v>
      </c>
      <c r="B32" s="130" t="str">
        <f t="shared" si="5"/>
        <v>WEPT</v>
      </c>
      <c r="C32" s="129" t="str">
        <f t="shared" si="11"/>
        <v>WEPT-Retro</v>
      </c>
      <c r="D32" s="129" t="str">
        <f t="shared" si="12"/>
        <v>WEPT-Retro-Xlarge Ret-HtPmpHt</v>
      </c>
      <c r="E32" s="137" t="s">
        <v>396</v>
      </c>
      <c r="F32" s="139" t="s">
        <v>414</v>
      </c>
      <c r="G32" s="131" t="s">
        <v>407</v>
      </c>
      <c r="H32" s="139" t="s">
        <v>391</v>
      </c>
      <c r="I32" s="156">
        <f t="shared" si="2"/>
        <v>5</v>
      </c>
      <c r="J32" s="132">
        <f t="shared" ca="1" si="13"/>
        <v>0.91606730000738101</v>
      </c>
      <c r="K32" s="132">
        <f t="shared" ca="1" si="13"/>
        <v>5.2995881766435368E-2</v>
      </c>
      <c r="L32" s="132">
        <f t="shared" ca="1" si="13"/>
        <v>3.0936818226183656E-2</v>
      </c>
      <c r="M32" s="133">
        <f>VLOOKUP(E32,'Savings and Cost'!$B$9:$D$26,3,FALSE)</f>
        <v>0</v>
      </c>
      <c r="N32" s="133">
        <f>IF(M32&lt;&gt;0,'Savings and Cost'!$J$9,0)</f>
        <v>0</v>
      </c>
      <c r="O32" s="135">
        <f t="shared" ca="1" si="4"/>
        <v>0.95160006380782447</v>
      </c>
      <c r="P32" s="134">
        <f ca="1">MATCH(E32,[1]!BLDGTYPE,0)</f>
        <v>5</v>
      </c>
      <c r="Q32" s="225">
        <f t="shared" ca="1" si="7"/>
        <v>0</v>
      </c>
      <c r="R32" s="225">
        <f t="shared" ca="1" si="8"/>
        <v>0</v>
      </c>
      <c r="S32" s="226">
        <f t="shared" si="9"/>
        <v>0</v>
      </c>
    </row>
    <row r="33" spans="1:19">
      <c r="A33" s="129" t="str">
        <f t="shared" si="10"/>
        <v>WEPT-Retro-Large Ret</v>
      </c>
      <c r="B33" s="130" t="str">
        <f t="shared" si="5"/>
        <v>WEPT</v>
      </c>
      <c r="C33" s="129" t="str">
        <f t="shared" si="11"/>
        <v>WEPT-Retro</v>
      </c>
      <c r="D33" s="129" t="str">
        <f t="shared" si="12"/>
        <v>WEPT-Retro-Large Ret-HtPmpHt</v>
      </c>
      <c r="E33" s="137" t="s">
        <v>397</v>
      </c>
      <c r="F33" s="139" t="s">
        <v>414</v>
      </c>
      <c r="G33" s="131" t="s">
        <v>407</v>
      </c>
      <c r="H33" s="139" t="s">
        <v>391</v>
      </c>
      <c r="I33" s="156">
        <f t="shared" si="2"/>
        <v>5</v>
      </c>
      <c r="J33" s="132">
        <f t="shared" ca="1" si="13"/>
        <v>0.98322307122393326</v>
      </c>
      <c r="K33" s="132">
        <f t="shared" ca="1" si="13"/>
        <v>1.0593107738682607E-2</v>
      </c>
      <c r="L33" s="132">
        <f t="shared" ca="1" si="13"/>
        <v>6.1838210373840949E-3</v>
      </c>
      <c r="M33" s="133">
        <f>VLOOKUP(E33,'Savings and Cost'!$B$9:$D$26,3,FALSE)</f>
        <v>0</v>
      </c>
      <c r="N33" s="133">
        <f>IF(M33&lt;&gt;0,'Savings and Cost'!$J$9,0)</f>
        <v>0</v>
      </c>
      <c r="O33" s="135">
        <f t="shared" ca="1" si="4"/>
        <v>0.98526989662125641</v>
      </c>
      <c r="P33" s="134">
        <f ca="1">MATCH(E33,[1]!BLDGTYPE,0)</f>
        <v>6</v>
      </c>
      <c r="Q33" s="225">
        <f t="shared" ca="1" si="7"/>
        <v>0</v>
      </c>
      <c r="R33" s="225">
        <f t="shared" ca="1" si="8"/>
        <v>0</v>
      </c>
      <c r="S33" s="226">
        <f t="shared" si="9"/>
        <v>0</v>
      </c>
    </row>
    <row r="34" spans="1:19">
      <c r="A34" s="129" t="str">
        <f t="shared" si="10"/>
        <v>WEPT-Retro-Medium Ret</v>
      </c>
      <c r="B34" s="130" t="str">
        <f t="shared" si="5"/>
        <v>WEPT</v>
      </c>
      <c r="C34" s="129" t="str">
        <f t="shared" si="11"/>
        <v>WEPT-Retro</v>
      </c>
      <c r="D34" s="129" t="str">
        <f t="shared" si="12"/>
        <v>WEPT-Retro-Medium Ret-HtPmpHt</v>
      </c>
      <c r="E34" s="137" t="s">
        <v>398</v>
      </c>
      <c r="F34" s="139" t="s">
        <v>414</v>
      </c>
      <c r="G34" s="131" t="s">
        <v>407</v>
      </c>
      <c r="H34" s="139" t="s">
        <v>391</v>
      </c>
      <c r="I34" s="156">
        <f t="shared" si="2"/>
        <v>5</v>
      </c>
      <c r="J34" s="132">
        <f t="shared" ca="1" si="13"/>
        <v>0.80985008893074606</v>
      </c>
      <c r="K34" s="132">
        <f t="shared" ca="1" si="13"/>
        <v>0.12006240959495594</v>
      </c>
      <c r="L34" s="132">
        <f t="shared" ca="1" si="13"/>
        <v>7.0087501474297986E-2</v>
      </c>
      <c r="M34" s="133">
        <f>VLOOKUP(E34,'Savings and Cost'!$B$9:$D$26,3,FALSE)</f>
        <v>1.2</v>
      </c>
      <c r="N34" s="133">
        <f>IF(M34&lt;&gt;0,'Savings and Cost'!$J$9,0)</f>
        <v>0.64</v>
      </c>
      <c r="O34" s="135">
        <f t="shared" ca="1" si="4"/>
        <v>0.65234151837252696</v>
      </c>
      <c r="P34" s="134">
        <f ca="1">MATCH(E34,[1]!BLDGTYPE,0)</f>
        <v>7</v>
      </c>
      <c r="Q34" s="225">
        <f t="shared" ca="1" si="7"/>
        <v>8.4105001769157584E-2</v>
      </c>
      <c r="R34" s="225">
        <f t="shared" ca="1" si="8"/>
        <v>4.485600094355071E-2</v>
      </c>
      <c r="S34" s="226">
        <f t="shared" ca="1" si="9"/>
        <v>-7.7096251621727784E-4</v>
      </c>
    </row>
    <row r="35" spans="1:19">
      <c r="A35" s="129" t="str">
        <f t="shared" si="10"/>
        <v>WEPT-Retro-Small Ret</v>
      </c>
      <c r="B35" s="130" t="str">
        <f t="shared" si="5"/>
        <v>WEPT</v>
      </c>
      <c r="C35" s="129" t="str">
        <f t="shared" si="11"/>
        <v>WEPT-Retro</v>
      </c>
      <c r="D35" s="129" t="str">
        <f t="shared" si="12"/>
        <v>WEPT-Retro-Small Ret-HtPmpHt</v>
      </c>
      <c r="E35" s="137" t="s">
        <v>399</v>
      </c>
      <c r="F35" s="139" t="s">
        <v>414</v>
      </c>
      <c r="G35" s="131" t="s">
        <v>407</v>
      </c>
      <c r="H35" s="139" t="s">
        <v>391</v>
      </c>
      <c r="I35" s="156">
        <f t="shared" si="2"/>
        <v>5</v>
      </c>
      <c r="J35" s="132">
        <f t="shared" ca="1" si="13"/>
        <v>0.56717178566142912</v>
      </c>
      <c r="K35" s="132">
        <f t="shared" ca="1" si="13"/>
        <v>0.2732917310450087</v>
      </c>
      <c r="L35" s="132">
        <f t="shared" ca="1" si="13"/>
        <v>0.15953648329356207</v>
      </c>
      <c r="M35" s="133">
        <f>VLOOKUP(E35,'Savings and Cost'!$B$9:$D$26,3,FALSE)</f>
        <v>1.2</v>
      </c>
      <c r="N35" s="133">
        <f>IF(M35&lt;&gt;0,'Savings and Cost'!$J$9,0)</f>
        <v>0.64</v>
      </c>
      <c r="O35" s="135">
        <f t="shared" ca="1" si="4"/>
        <v>0.66014461756611731</v>
      </c>
      <c r="P35" s="134">
        <f ca="1">MATCH(E35,[1]!BLDGTYPE,0)</f>
        <v>8</v>
      </c>
      <c r="Q35" s="225">
        <f t="shared" ca="1" si="7"/>
        <v>0.19144377995227449</v>
      </c>
      <c r="R35" s="225">
        <f t="shared" ca="1" si="8"/>
        <v>0.10210334930787973</v>
      </c>
      <c r="S35" s="226">
        <f t="shared" ca="1" si="9"/>
        <v>-1.7549013162291827E-3</v>
      </c>
    </row>
    <row r="36" spans="1:19">
      <c r="A36" s="129" t="str">
        <f t="shared" si="10"/>
        <v>WEPT-Retro-School K-12</v>
      </c>
      <c r="B36" s="130" t="str">
        <f t="shared" si="5"/>
        <v>WEPT</v>
      </c>
      <c r="C36" s="129" t="str">
        <f t="shared" si="11"/>
        <v>WEPT-Retro</v>
      </c>
      <c r="D36" s="129" t="str">
        <f t="shared" si="12"/>
        <v>WEPT-Retro-School K-12-HtPmpHt</v>
      </c>
      <c r="E36" s="137" t="s">
        <v>400</v>
      </c>
      <c r="F36" s="139" t="s">
        <v>414</v>
      </c>
      <c r="G36" s="131" t="s">
        <v>407</v>
      </c>
      <c r="H36" s="139" t="s">
        <v>391</v>
      </c>
      <c r="I36" s="156">
        <f t="shared" si="2"/>
        <v>5</v>
      </c>
      <c r="J36" s="132">
        <f t="shared" ca="1" si="13"/>
        <v>0.84777782221188291</v>
      </c>
      <c r="K36" s="132">
        <f t="shared" ca="1" si="13"/>
        <v>5.8369343906151915E-2</v>
      </c>
      <c r="L36" s="132">
        <f t="shared" ca="1" si="13"/>
        <v>9.3852833881965178E-2</v>
      </c>
      <c r="M36" s="133">
        <f>VLOOKUP(E36,'Savings and Cost'!$B$9:$D$26,3,FALSE)</f>
        <v>1.2</v>
      </c>
      <c r="N36" s="133">
        <f>IF(M36&lt;&gt;0,'Savings and Cost'!$J$9,0)</f>
        <v>0.64</v>
      </c>
      <c r="O36" s="135">
        <f t="shared" ca="1" si="4"/>
        <v>0.69618308739231149</v>
      </c>
      <c r="P36" s="134">
        <f ca="1">MATCH(E36,[1]!BLDGTYPE,0)</f>
        <v>9</v>
      </c>
      <c r="Q36" s="225">
        <f t="shared" ca="1" si="7"/>
        <v>0.11262340065835821</v>
      </c>
      <c r="R36" s="225">
        <f t="shared" ca="1" si="8"/>
        <v>6.0065813684457715E-2</v>
      </c>
      <c r="S36" s="226">
        <f t="shared" ca="1" si="9"/>
        <v>-1.0323811727016169E-3</v>
      </c>
    </row>
    <row r="37" spans="1:19">
      <c r="A37" s="129" t="str">
        <f t="shared" si="10"/>
        <v>WEPT-Retro-University</v>
      </c>
      <c r="B37" s="130" t="str">
        <f t="shared" si="5"/>
        <v>WEPT</v>
      </c>
      <c r="C37" s="129" t="str">
        <f t="shared" si="11"/>
        <v>WEPT-Retro</v>
      </c>
      <c r="D37" s="129" t="str">
        <f t="shared" si="12"/>
        <v>WEPT-Retro-University-HtPmpHt</v>
      </c>
      <c r="E37" s="137" t="s">
        <v>373</v>
      </c>
      <c r="F37" s="139" t="s">
        <v>414</v>
      </c>
      <c r="G37" s="131" t="s">
        <v>407</v>
      </c>
      <c r="H37" s="139" t="s">
        <v>391</v>
      </c>
      <c r="I37" s="156">
        <f t="shared" si="2"/>
        <v>5</v>
      </c>
      <c r="J37" s="132">
        <f t="shared" ca="1" si="13"/>
        <v>0.8</v>
      </c>
      <c r="K37" s="132">
        <f t="shared" ca="1" si="13"/>
        <v>0.1</v>
      </c>
      <c r="L37" s="132">
        <f t="shared" ca="1" si="13"/>
        <v>0.1</v>
      </c>
      <c r="M37" s="133">
        <f>VLOOKUP(E37,'Savings and Cost'!$B$9:$D$26,3,FALSE)</f>
        <v>0</v>
      </c>
      <c r="N37" s="133">
        <f>IF(M37&lt;&gt;0,'Savings and Cost'!$J$9,0)</f>
        <v>0</v>
      </c>
      <c r="O37" s="135">
        <f t="shared" ca="1" si="4"/>
        <v>0.75</v>
      </c>
      <c r="P37" s="134">
        <f ca="1">MATCH(E37,[1]!BLDGTYPE,0)</f>
        <v>10</v>
      </c>
      <c r="Q37" s="225">
        <f t="shared" ca="1" si="7"/>
        <v>0</v>
      </c>
      <c r="R37" s="225">
        <f t="shared" ca="1" si="8"/>
        <v>0</v>
      </c>
      <c r="S37" s="226">
        <f t="shared" si="9"/>
        <v>0</v>
      </c>
    </row>
    <row r="38" spans="1:19">
      <c r="A38" s="129" t="str">
        <f t="shared" si="10"/>
        <v>WEPT-Retro-Warehouse</v>
      </c>
      <c r="B38" s="130" t="str">
        <f t="shared" si="5"/>
        <v>WEPT</v>
      </c>
      <c r="C38" s="129" t="str">
        <f t="shared" si="11"/>
        <v>WEPT-Retro</v>
      </c>
      <c r="D38" s="129" t="str">
        <f t="shared" si="12"/>
        <v>WEPT-Retro-Warehouse-HtPmpHt</v>
      </c>
      <c r="E38" s="137" t="s">
        <v>374</v>
      </c>
      <c r="F38" s="139" t="s">
        <v>414</v>
      </c>
      <c r="G38" s="131" t="s">
        <v>407</v>
      </c>
      <c r="H38" s="139" t="s">
        <v>391</v>
      </c>
      <c r="I38" s="156">
        <f t="shared" si="2"/>
        <v>5</v>
      </c>
      <c r="J38" s="132">
        <f t="shared" ca="1" si="13"/>
        <v>0.98700382329725422</v>
      </c>
      <c r="K38" s="132">
        <f t="shared" ca="1" si="13"/>
        <v>6.3929137015483993E-3</v>
      </c>
      <c r="L38" s="132">
        <f t="shared" ca="1" si="13"/>
        <v>6.6032630011973147E-3</v>
      </c>
      <c r="M38" s="133">
        <f>VLOOKUP(E38,'Savings and Cost'!$B$9:$D$26,3,FALSE)</f>
        <v>0</v>
      </c>
      <c r="N38" s="133">
        <f>IF(M38&lt;&gt;0,'Savings and Cost'!$J$9,0)</f>
        <v>0</v>
      </c>
      <c r="O38" s="135">
        <f t="shared" ca="1" si="4"/>
        <v>0.23</v>
      </c>
      <c r="P38" s="134">
        <f ca="1">MATCH(E38,[1]!BLDGTYPE,0)</f>
        <v>11</v>
      </c>
      <c r="Q38" s="225">
        <f t="shared" ca="1" si="7"/>
        <v>0</v>
      </c>
      <c r="R38" s="225">
        <f t="shared" ca="1" si="8"/>
        <v>0</v>
      </c>
      <c r="S38" s="226">
        <f t="shared" si="9"/>
        <v>0</v>
      </c>
    </row>
    <row r="39" spans="1:19">
      <c r="A39" s="129" t="str">
        <f t="shared" si="10"/>
        <v>WEPT-Retro-Supermarket</v>
      </c>
      <c r="B39" s="130" t="str">
        <f t="shared" si="5"/>
        <v>WEPT</v>
      </c>
      <c r="C39" s="129" t="str">
        <f t="shared" si="11"/>
        <v>WEPT-Retro</v>
      </c>
      <c r="D39" s="129" t="str">
        <f t="shared" si="12"/>
        <v>WEPT-Retro-Supermarket-HtPmpHt</v>
      </c>
      <c r="E39" s="137" t="s">
        <v>375</v>
      </c>
      <c r="F39" s="139" t="s">
        <v>414</v>
      </c>
      <c r="G39" s="131" t="s">
        <v>407</v>
      </c>
      <c r="H39" s="139" t="s">
        <v>391</v>
      </c>
      <c r="I39" s="156">
        <f t="shared" si="2"/>
        <v>5</v>
      </c>
      <c r="J39" s="132">
        <f t="shared" ca="1" si="13"/>
        <v>0.46957192737561176</v>
      </c>
      <c r="K39" s="132">
        <f t="shared" ca="1" si="13"/>
        <v>3.9182634298973458E-2</v>
      </c>
      <c r="L39" s="132">
        <f t="shared" ca="1" si="13"/>
        <v>6.234756715808213E-2</v>
      </c>
      <c r="M39" s="133">
        <f>VLOOKUP(E39,'Savings and Cost'!$B$9:$D$26,3,FALSE)</f>
        <v>0</v>
      </c>
      <c r="N39" s="133">
        <f>IF(M39&lt;&gt;0,'Savings and Cost'!$J$9,0)</f>
        <v>0</v>
      </c>
      <c r="O39" s="135">
        <f t="shared" ca="1" si="4"/>
        <v>0.89440943169321674</v>
      </c>
      <c r="P39" s="134">
        <f ca="1">MATCH(E39,[1]!BLDGTYPE,0)</f>
        <v>12</v>
      </c>
      <c r="Q39" s="225">
        <f t="shared" ca="1" si="7"/>
        <v>0</v>
      </c>
      <c r="R39" s="225">
        <f t="shared" ca="1" si="8"/>
        <v>0</v>
      </c>
      <c r="S39" s="226">
        <f t="shared" si="9"/>
        <v>0</v>
      </c>
    </row>
    <row r="40" spans="1:19">
      <c r="A40" s="129" t="str">
        <f t="shared" si="10"/>
        <v>WEPT-Retro-MiniMart</v>
      </c>
      <c r="B40" s="130" t="str">
        <f t="shared" si="5"/>
        <v>WEPT</v>
      </c>
      <c r="C40" s="129" t="str">
        <f t="shared" si="11"/>
        <v>WEPT-Retro</v>
      </c>
      <c r="D40" s="129" t="str">
        <f t="shared" si="12"/>
        <v>WEPT-Retro-MiniMart-HtPmpHt</v>
      </c>
      <c r="E40" s="137" t="s">
        <v>401</v>
      </c>
      <c r="F40" s="139" t="s">
        <v>414</v>
      </c>
      <c r="G40" s="131" t="s">
        <v>407</v>
      </c>
      <c r="H40" s="139" t="s">
        <v>391</v>
      </c>
      <c r="I40" s="156">
        <f t="shared" si="2"/>
        <v>5</v>
      </c>
      <c r="J40" s="132">
        <f t="shared" ca="1" si="13"/>
        <v>0.86606113087441317</v>
      </c>
      <c r="K40" s="132">
        <f t="shared" ca="1" si="13"/>
        <v>9.8940421863423066E-3</v>
      </c>
      <c r="L40" s="132">
        <f t="shared" ca="1" si="13"/>
        <v>1.5743440192688529E-2</v>
      </c>
      <c r="M40" s="133">
        <f>VLOOKUP(E40,'Savings and Cost'!$B$9:$D$26,3,FALSE)</f>
        <v>0</v>
      </c>
      <c r="N40" s="133">
        <f>IF(M40&lt;&gt;0,'Savings and Cost'!$J$9,0)</f>
        <v>0</v>
      </c>
      <c r="O40" s="135">
        <f t="shared" ca="1" si="4"/>
        <v>0.91392039395838554</v>
      </c>
      <c r="P40" s="134">
        <f ca="1">MATCH(E40,[1]!BLDGTYPE,0)</f>
        <v>13</v>
      </c>
      <c r="Q40" s="225">
        <f t="shared" ca="1" si="7"/>
        <v>0</v>
      </c>
      <c r="R40" s="225">
        <f t="shared" ca="1" si="8"/>
        <v>0</v>
      </c>
      <c r="S40" s="226">
        <f t="shared" si="9"/>
        <v>0</v>
      </c>
    </row>
    <row r="41" spans="1:19">
      <c r="A41" s="129" t="str">
        <f t="shared" si="10"/>
        <v>WEPT-Retro-Restaurant</v>
      </c>
      <c r="B41" s="130" t="str">
        <f t="shared" si="5"/>
        <v>WEPT</v>
      </c>
      <c r="C41" s="129" t="str">
        <f t="shared" si="11"/>
        <v>WEPT-Retro</v>
      </c>
      <c r="D41" s="129" t="str">
        <f t="shared" si="12"/>
        <v>WEPT-Retro-Restaurant-HtPmpHt</v>
      </c>
      <c r="E41" s="137" t="s">
        <v>376</v>
      </c>
      <c r="F41" s="139" t="s">
        <v>414</v>
      </c>
      <c r="G41" s="131" t="s">
        <v>407</v>
      </c>
      <c r="H41" s="139" t="s">
        <v>391</v>
      </c>
      <c r="I41" s="156">
        <f t="shared" si="2"/>
        <v>5</v>
      </c>
      <c r="J41" s="132">
        <f t="shared" ca="1" si="13"/>
        <v>0.79365284945968273</v>
      </c>
      <c r="K41" s="132">
        <f t="shared" ca="1" si="13"/>
        <v>3.0050555941853869E-2</v>
      </c>
      <c r="L41" s="132">
        <f t="shared" ca="1" si="13"/>
        <v>0.17629659459846331</v>
      </c>
      <c r="M41" s="133">
        <f>VLOOKUP(E41,'Savings and Cost'!$B$9:$D$26,3,FALSE)</f>
        <v>0</v>
      </c>
      <c r="N41" s="133">
        <f>IF(M41&lt;&gt;0,'Savings and Cost'!$J$9,0)</f>
        <v>0</v>
      </c>
      <c r="O41" s="135">
        <f t="shared" ca="1" si="4"/>
        <v>0.9581056413122655</v>
      </c>
      <c r="P41" s="134">
        <f ca="1">MATCH(E41,[1]!BLDGTYPE,0)</f>
        <v>14</v>
      </c>
      <c r="Q41" s="225">
        <f t="shared" ca="1" si="7"/>
        <v>0</v>
      </c>
      <c r="R41" s="225">
        <f t="shared" ca="1" si="8"/>
        <v>0</v>
      </c>
      <c r="S41" s="226">
        <f t="shared" si="9"/>
        <v>0</v>
      </c>
    </row>
    <row r="42" spans="1:19">
      <c r="A42" s="129" t="str">
        <f t="shared" si="10"/>
        <v>WEPT-Retro-Lodging</v>
      </c>
      <c r="B42" s="130" t="str">
        <f t="shared" si="5"/>
        <v>WEPT</v>
      </c>
      <c r="C42" s="129" t="str">
        <f t="shared" si="11"/>
        <v>WEPT-Retro</v>
      </c>
      <c r="D42" s="129" t="str">
        <f t="shared" si="12"/>
        <v>WEPT-Retro-Lodging-HtPmpHt</v>
      </c>
      <c r="E42" s="137" t="s">
        <v>377</v>
      </c>
      <c r="F42" s="139" t="s">
        <v>414</v>
      </c>
      <c r="G42" s="131" t="s">
        <v>407</v>
      </c>
      <c r="H42" s="139" t="s">
        <v>391</v>
      </c>
      <c r="I42" s="156">
        <f t="shared" si="2"/>
        <v>5</v>
      </c>
      <c r="J42" s="132">
        <f t="shared" ca="1" si="13"/>
        <v>0.24941748529786834</v>
      </c>
      <c r="K42" s="132">
        <f t="shared" ca="1" si="13"/>
        <v>0.44679184687802564</v>
      </c>
      <c r="L42" s="132">
        <f t="shared" ca="1" si="13"/>
        <v>0.30379066782410608</v>
      </c>
      <c r="M42" s="133">
        <f>VLOOKUP(E42,'Savings and Cost'!$B$9:$D$26,3,FALSE)</f>
        <v>1.2</v>
      </c>
      <c r="N42" s="133">
        <f>IF(M42&lt;&gt;0,'Savings and Cost'!$J$9,0)</f>
        <v>0.64</v>
      </c>
      <c r="O42" s="135">
        <f t="shared" ca="1" si="4"/>
        <v>0.82644591140120194</v>
      </c>
      <c r="P42" s="134">
        <f ca="1">MATCH(E42,[1]!BLDGTYPE,0)</f>
        <v>15</v>
      </c>
      <c r="Q42" s="225">
        <f t="shared" ca="1" si="7"/>
        <v>0.36454880138892726</v>
      </c>
      <c r="R42" s="225">
        <f t="shared" ca="1" si="8"/>
        <v>0.1944260274074279</v>
      </c>
      <c r="S42" s="226">
        <f t="shared" ca="1" si="9"/>
        <v>-3.3416973460651668E-3</v>
      </c>
    </row>
    <row r="43" spans="1:19">
      <c r="A43" s="129" t="str">
        <f t="shared" si="10"/>
        <v>WEPT-Retro-Hospital</v>
      </c>
      <c r="B43" s="130" t="str">
        <f t="shared" si="5"/>
        <v>WEPT</v>
      </c>
      <c r="C43" s="129" t="str">
        <f t="shared" si="11"/>
        <v>WEPT-Retro</v>
      </c>
      <c r="D43" s="129" t="str">
        <f t="shared" si="12"/>
        <v>WEPT-Retro-Hospital-HtPmpHt</v>
      </c>
      <c r="E43" s="137" t="s">
        <v>378</v>
      </c>
      <c r="F43" s="139" t="s">
        <v>414</v>
      </c>
      <c r="G43" s="131" t="s">
        <v>407</v>
      </c>
      <c r="H43" s="139" t="s">
        <v>391</v>
      </c>
      <c r="I43" s="156">
        <f t="shared" si="2"/>
        <v>5</v>
      </c>
      <c r="J43" s="132">
        <f t="shared" ca="1" si="13"/>
        <v>0.91</v>
      </c>
      <c r="K43" s="132">
        <f t="shared" ca="1" si="13"/>
        <v>0.08</v>
      </c>
      <c r="L43" s="132">
        <f t="shared" ca="1" si="13"/>
        <v>0.01</v>
      </c>
      <c r="M43" s="133">
        <f>VLOOKUP(E43,'Savings and Cost'!$B$9:$D$26,3,FALSE)</f>
        <v>0</v>
      </c>
      <c r="N43" s="133">
        <f>IF(M43&lt;&gt;0,'Savings and Cost'!$J$9,0)</f>
        <v>0</v>
      </c>
      <c r="O43" s="135">
        <f t="shared" ca="1" si="4"/>
        <v>0.95</v>
      </c>
      <c r="P43" s="134">
        <f ca="1">MATCH(E43,[1]!BLDGTYPE,0)</f>
        <v>16</v>
      </c>
      <c r="Q43" s="225">
        <f t="shared" ca="1" si="7"/>
        <v>0</v>
      </c>
      <c r="R43" s="225">
        <f t="shared" ca="1" si="8"/>
        <v>0</v>
      </c>
      <c r="S43" s="226">
        <f t="shared" si="9"/>
        <v>0</v>
      </c>
    </row>
    <row r="44" spans="1:19">
      <c r="A44" s="129" t="str">
        <f t="shared" si="10"/>
        <v>WEPT-Retro-Residential Care</v>
      </c>
      <c r="B44" s="130" t="str">
        <f t="shared" si="5"/>
        <v>WEPT</v>
      </c>
      <c r="C44" s="129" t="str">
        <f t="shared" si="11"/>
        <v>WEPT-Retro</v>
      </c>
      <c r="D44" s="129" t="str">
        <f t="shared" si="12"/>
        <v>WEPT-Retro-Residential Care-HtPmpHt</v>
      </c>
      <c r="E44" s="137" t="s">
        <v>402</v>
      </c>
      <c r="F44" s="139" t="s">
        <v>414</v>
      </c>
      <c r="G44" s="131" t="s">
        <v>407</v>
      </c>
      <c r="H44" s="139" t="s">
        <v>391</v>
      </c>
      <c r="I44" s="156">
        <f t="shared" si="2"/>
        <v>5</v>
      </c>
      <c r="J44" s="132">
        <f t="shared" ca="1" si="13"/>
        <v>0.40556621261939335</v>
      </c>
      <c r="K44" s="132">
        <f t="shared" ca="1" si="13"/>
        <v>0.33985691133471541</v>
      </c>
      <c r="L44" s="132">
        <f t="shared" ca="1" si="13"/>
        <v>0.25457687604589124</v>
      </c>
      <c r="M44" s="133">
        <f>VLOOKUP(E44,'Savings and Cost'!$B$9:$D$26,3,FALSE)</f>
        <v>1.2</v>
      </c>
      <c r="N44" s="133">
        <f>IF(M44&lt;&gt;0,'Savings and Cost'!$J$9,0)</f>
        <v>0.64</v>
      </c>
      <c r="O44" s="135">
        <f t="shared" ca="1" si="4"/>
        <v>0.82648440258098632</v>
      </c>
      <c r="P44" s="134">
        <f ca="1">MATCH(E44,[1]!BLDGTYPE,0)</f>
        <v>17</v>
      </c>
      <c r="Q44" s="225">
        <f t="shared" ca="1" si="7"/>
        <v>0.30549225125506946</v>
      </c>
      <c r="R44" s="225">
        <f t="shared" ca="1" si="8"/>
        <v>0.16292920066937039</v>
      </c>
      <c r="S44" s="226">
        <f t="shared" ca="1" si="9"/>
        <v>-2.8003456365048034E-3</v>
      </c>
    </row>
    <row r="45" spans="1:19">
      <c r="A45" s="129" t="str">
        <f t="shared" si="10"/>
        <v>WEPT-Retro-Assembly</v>
      </c>
      <c r="B45" s="130" t="str">
        <f t="shared" si="5"/>
        <v>WEPT</v>
      </c>
      <c r="C45" s="129" t="str">
        <f t="shared" si="11"/>
        <v>WEPT-Retro</v>
      </c>
      <c r="D45" s="129" t="str">
        <f t="shared" si="12"/>
        <v>WEPT-Retro-Assembly-HtPmpHt</v>
      </c>
      <c r="E45" s="137" t="s">
        <v>379</v>
      </c>
      <c r="F45" s="139" t="s">
        <v>414</v>
      </c>
      <c r="G45" s="131" t="s">
        <v>407</v>
      </c>
      <c r="H45" s="139" t="s">
        <v>391</v>
      </c>
      <c r="I45" s="156">
        <f t="shared" si="2"/>
        <v>5</v>
      </c>
      <c r="J45" s="132">
        <f t="shared" ca="1" si="13"/>
        <v>0.77815390025512432</v>
      </c>
      <c r="K45" s="132">
        <f t="shared" ca="1" si="13"/>
        <v>0.10640191237323121</v>
      </c>
      <c r="L45" s="132">
        <f t="shared" ca="1" si="13"/>
        <v>0.11544418737164447</v>
      </c>
      <c r="M45" s="133">
        <f>VLOOKUP(E45,'Savings and Cost'!$B$9:$D$26,3,FALSE)</f>
        <v>0</v>
      </c>
      <c r="N45" s="133">
        <f>IF(M45&lt;&gt;0,'Savings and Cost'!$J$9,0)</f>
        <v>0</v>
      </c>
      <c r="O45" s="135">
        <f t="shared" ca="1" si="4"/>
        <v>0.77184416415983825</v>
      </c>
      <c r="P45" s="134">
        <f ca="1">MATCH(E45,[1]!BLDGTYPE,0)</f>
        <v>18</v>
      </c>
      <c r="Q45" s="225">
        <f t="shared" ca="1" si="7"/>
        <v>0</v>
      </c>
      <c r="R45" s="225">
        <f t="shared" ca="1" si="8"/>
        <v>0</v>
      </c>
      <c r="S45" s="226">
        <f t="shared" si="9"/>
        <v>0</v>
      </c>
    </row>
    <row r="46" spans="1:19">
      <c r="A46" s="129" t="str">
        <f t="shared" ref="A46" si="14">CONCATENATE(C46,"-",E46)</f>
        <v>WEPT-Retro-Other</v>
      </c>
      <c r="B46" s="130" t="str">
        <f t="shared" si="5"/>
        <v>WEPT</v>
      </c>
      <c r="C46" s="129" t="str">
        <f t="shared" ref="C46" si="15">CONCATENATE(B46,"-",F46)</f>
        <v>WEPT-Retro</v>
      </c>
      <c r="D46" s="129" t="str">
        <f t="shared" ref="D46" si="16">CONCATENATE(C46,"-",E46,"-",H46)</f>
        <v>WEPT-Retro-Other-HtPmpHt</v>
      </c>
      <c r="E46" s="137" t="s">
        <v>380</v>
      </c>
      <c r="F46" s="139" t="s">
        <v>414</v>
      </c>
      <c r="G46" s="131" t="s">
        <v>407</v>
      </c>
      <c r="H46" s="139" t="s">
        <v>391</v>
      </c>
      <c r="I46" s="156">
        <f t="shared" si="2"/>
        <v>5</v>
      </c>
      <c r="J46" s="132">
        <f t="shared" ca="1" si="13"/>
        <v>0.7257160432726234</v>
      </c>
      <c r="K46" s="132">
        <f t="shared" ca="1" si="13"/>
        <v>0.16939513747697868</v>
      </c>
      <c r="L46" s="132">
        <f t="shared" ca="1" si="13"/>
        <v>0.104888819250398</v>
      </c>
      <c r="M46" s="133">
        <f>VLOOKUP(E46,'Savings and Cost'!$B$9:$D$26,3,FALSE)</f>
        <v>0</v>
      </c>
      <c r="N46" s="133">
        <f>IF(M46&lt;&gt;0,'Savings and Cost'!$J$9,0)</f>
        <v>0</v>
      </c>
      <c r="O46" s="135">
        <f t="shared" ca="1" si="4"/>
        <v>0.71310077098671132</v>
      </c>
      <c r="P46" s="134">
        <f ca="1">MATCH(E46,[1]!BLDGTYPE,0)</f>
        <v>19</v>
      </c>
      <c r="Q46" s="225">
        <f t="shared" ca="1" si="7"/>
        <v>0</v>
      </c>
      <c r="R46" s="225">
        <f t="shared" ca="1" si="8"/>
        <v>0</v>
      </c>
      <c r="S46" s="226">
        <f t="shared" si="9"/>
        <v>0</v>
      </c>
    </row>
    <row r="47" spans="1:19">
      <c r="A47" s="129" t="str">
        <f t="shared" ref="A47:A64" si="17">CONCATENATE(C47,"-",E47)</f>
        <v>WEPT-Retro-Large Off</v>
      </c>
      <c r="B47" s="130" t="str">
        <f t="shared" si="5"/>
        <v>WEPT</v>
      </c>
      <c r="C47" s="129" t="str">
        <f t="shared" ref="C47:C64" si="18">CONCATENATE(B47,"-",F47)</f>
        <v>WEPT-Retro</v>
      </c>
      <c r="D47" s="129" t="str">
        <f t="shared" ref="D47:D64" si="19">CONCATENATE(C47,"-",E47,"-",H47)</f>
        <v>WEPT-Retro-Large Off-GasHt</v>
      </c>
      <c r="E47" s="130" t="s">
        <v>369</v>
      </c>
      <c r="F47" s="139" t="s">
        <v>414</v>
      </c>
      <c r="G47" s="131" t="s">
        <v>407</v>
      </c>
      <c r="H47" s="139" t="s">
        <v>435</v>
      </c>
      <c r="I47" s="156">
        <f t="shared" si="2"/>
        <v>5</v>
      </c>
      <c r="J47" s="132">
        <f t="shared" ca="1" si="13"/>
        <v>0.54037060186620078</v>
      </c>
      <c r="K47" s="132">
        <f t="shared" ca="1" si="13"/>
        <v>0.20943280302167308</v>
      </c>
      <c r="L47" s="132">
        <f t="shared" ca="1" si="13"/>
        <v>0.25019659511212627</v>
      </c>
      <c r="M47" s="133">
        <f>VLOOKUP(E47,'Savings and Cost'!$B$9:$D$26,2,FALSE)</f>
        <v>0</v>
      </c>
      <c r="N47" s="133">
        <f>IF(M47&lt;&gt;0,'Savings and Cost'!$J$9,0)</f>
        <v>0</v>
      </c>
      <c r="O47" s="135">
        <f t="shared" ca="1" si="4"/>
        <v>0.76889412716362515</v>
      </c>
      <c r="P47" s="134">
        <f ca="1">MATCH(E47,[1]!BLDGTYPE,0)</f>
        <v>2</v>
      </c>
      <c r="Q47" s="225">
        <f t="shared" ca="1" si="7"/>
        <v>0</v>
      </c>
      <c r="R47" s="225">
        <f t="shared" ca="1" si="8"/>
        <v>0</v>
      </c>
      <c r="S47" s="226">
        <f t="shared" si="9"/>
        <v>0</v>
      </c>
    </row>
    <row r="48" spans="1:19">
      <c r="A48" s="129" t="str">
        <f t="shared" si="17"/>
        <v>WEPT-Retro-Medium Off</v>
      </c>
      <c r="B48" s="130" t="str">
        <f t="shared" si="5"/>
        <v>WEPT</v>
      </c>
      <c r="C48" s="129" t="str">
        <f t="shared" si="18"/>
        <v>WEPT-Retro</v>
      </c>
      <c r="D48" s="129" t="str">
        <f t="shared" si="19"/>
        <v>WEPT-Retro-Medium Off-GasHt</v>
      </c>
      <c r="E48" s="137" t="s">
        <v>371</v>
      </c>
      <c r="F48" s="139" t="s">
        <v>414</v>
      </c>
      <c r="G48" s="131" t="s">
        <v>407</v>
      </c>
      <c r="H48" s="139" t="s">
        <v>435</v>
      </c>
      <c r="I48" s="156">
        <f t="shared" si="2"/>
        <v>5</v>
      </c>
      <c r="J48" s="132">
        <f t="shared" ref="J48:L64" ca="1" si="20">VLOOKUP(J$9,V_PRE2013,$P48,FALSE)</f>
        <v>0.51430081857580845</v>
      </c>
      <c r="K48" s="132">
        <f t="shared" ca="1" si="20"/>
        <v>0.22131165109110185</v>
      </c>
      <c r="L48" s="132">
        <f t="shared" ca="1" si="20"/>
        <v>0.26438753033308959</v>
      </c>
      <c r="M48" s="133">
        <f>VLOOKUP(E48,'Savings and Cost'!$B$9:$D$26,2,FALSE)</f>
        <v>0</v>
      </c>
      <c r="N48" s="133">
        <f>IF(M48&lt;&gt;0,'Savings and Cost'!$J$9,0)</f>
        <v>0</v>
      </c>
      <c r="O48" s="135">
        <f t="shared" ca="1" si="4"/>
        <v>0.9156533727398849</v>
      </c>
      <c r="P48" s="134">
        <f ca="1">MATCH(E48,[1]!BLDGTYPE,0)</f>
        <v>3</v>
      </c>
      <c r="Q48" s="225">
        <f t="shared" ca="1" si="7"/>
        <v>0</v>
      </c>
      <c r="R48" s="225">
        <f t="shared" ca="1" si="8"/>
        <v>0</v>
      </c>
      <c r="S48" s="226">
        <f t="shared" si="9"/>
        <v>0</v>
      </c>
    </row>
    <row r="49" spans="1:19">
      <c r="A49" s="129" t="str">
        <f t="shared" si="17"/>
        <v>WEPT-Retro-Small Off</v>
      </c>
      <c r="B49" s="130" t="str">
        <f t="shared" si="5"/>
        <v>WEPT</v>
      </c>
      <c r="C49" s="129" t="str">
        <f t="shared" si="18"/>
        <v>WEPT-Retro</v>
      </c>
      <c r="D49" s="129" t="str">
        <f t="shared" si="19"/>
        <v>WEPT-Retro-Small Off-GasHt</v>
      </c>
      <c r="E49" s="137" t="s">
        <v>372</v>
      </c>
      <c r="F49" s="139" t="s">
        <v>414</v>
      </c>
      <c r="G49" s="131" t="s">
        <v>407</v>
      </c>
      <c r="H49" s="139" t="s">
        <v>435</v>
      </c>
      <c r="I49" s="156">
        <f t="shared" si="2"/>
        <v>5</v>
      </c>
      <c r="J49" s="132">
        <f t="shared" ca="1" si="20"/>
        <v>0.3275419203320854</v>
      </c>
      <c r="K49" s="132">
        <f t="shared" ca="1" si="20"/>
        <v>0.30640942705415353</v>
      </c>
      <c r="L49" s="132">
        <f t="shared" ca="1" si="20"/>
        <v>0.36604865261376096</v>
      </c>
      <c r="M49" s="133">
        <v>0</v>
      </c>
      <c r="N49" s="133">
        <v>0</v>
      </c>
      <c r="O49" s="135">
        <f t="shared" ca="1" si="4"/>
        <v>0.85579006639653332</v>
      </c>
      <c r="P49" s="134">
        <f ca="1">MATCH(E49,[1]!BLDGTYPE,0)</f>
        <v>4</v>
      </c>
      <c r="Q49" s="225">
        <f t="shared" ca="1" si="7"/>
        <v>0</v>
      </c>
      <c r="R49" s="225">
        <f t="shared" ca="1" si="8"/>
        <v>0</v>
      </c>
      <c r="S49" s="226">
        <f t="shared" si="9"/>
        <v>0</v>
      </c>
    </row>
    <row r="50" spans="1:19">
      <c r="A50" s="129" t="str">
        <f t="shared" si="17"/>
        <v>WEPT-Retro-Xlarge Ret</v>
      </c>
      <c r="B50" s="130" t="str">
        <f t="shared" si="5"/>
        <v>WEPT</v>
      </c>
      <c r="C50" s="129" t="str">
        <f t="shared" si="18"/>
        <v>WEPT-Retro</v>
      </c>
      <c r="D50" s="129" t="str">
        <f t="shared" si="19"/>
        <v>WEPT-Retro-Xlarge Ret-GasHt</v>
      </c>
      <c r="E50" s="137" t="s">
        <v>396</v>
      </c>
      <c r="F50" s="139" t="s">
        <v>414</v>
      </c>
      <c r="G50" s="131" t="s">
        <v>407</v>
      </c>
      <c r="H50" s="139" t="s">
        <v>435</v>
      </c>
      <c r="I50" s="156">
        <f t="shared" si="2"/>
        <v>5</v>
      </c>
      <c r="J50" s="132">
        <f t="shared" ca="1" si="20"/>
        <v>0.91606730000738101</v>
      </c>
      <c r="K50" s="132">
        <f t="shared" ca="1" si="20"/>
        <v>5.2995881766435368E-2</v>
      </c>
      <c r="L50" s="132">
        <f t="shared" ca="1" si="20"/>
        <v>3.0936818226183656E-2</v>
      </c>
      <c r="M50" s="133">
        <v>0</v>
      </c>
      <c r="N50" s="133">
        <v>0</v>
      </c>
      <c r="O50" s="135">
        <f t="shared" ca="1" si="4"/>
        <v>0.95160006380782447</v>
      </c>
      <c r="P50" s="134">
        <f ca="1">MATCH(E50,[1]!BLDGTYPE,0)</f>
        <v>5</v>
      </c>
      <c r="Q50" s="225">
        <f t="shared" ca="1" si="7"/>
        <v>0</v>
      </c>
      <c r="R50" s="225">
        <f t="shared" ca="1" si="8"/>
        <v>0</v>
      </c>
      <c r="S50" s="226">
        <f t="shared" si="9"/>
        <v>0</v>
      </c>
    </row>
    <row r="51" spans="1:19">
      <c r="A51" s="129" t="str">
        <f t="shared" si="17"/>
        <v>WEPT-Retro-Large Ret</v>
      </c>
      <c r="B51" s="130" t="str">
        <f t="shared" si="5"/>
        <v>WEPT</v>
      </c>
      <c r="C51" s="129" t="str">
        <f t="shared" si="18"/>
        <v>WEPT-Retro</v>
      </c>
      <c r="D51" s="129" t="str">
        <f t="shared" si="19"/>
        <v>WEPT-Retro-Large Ret-GasHt</v>
      </c>
      <c r="E51" s="137" t="s">
        <v>397</v>
      </c>
      <c r="F51" s="139" t="s">
        <v>414</v>
      </c>
      <c r="G51" s="131" t="s">
        <v>407</v>
      </c>
      <c r="H51" s="139" t="s">
        <v>435</v>
      </c>
      <c r="I51" s="156">
        <f t="shared" si="2"/>
        <v>5</v>
      </c>
      <c r="J51" s="132">
        <f t="shared" ca="1" si="20"/>
        <v>0.98322307122393326</v>
      </c>
      <c r="K51" s="132">
        <f t="shared" ca="1" si="20"/>
        <v>1.0593107738682607E-2</v>
      </c>
      <c r="L51" s="132">
        <f t="shared" ca="1" si="20"/>
        <v>6.1838210373840949E-3</v>
      </c>
      <c r="M51" s="133">
        <v>0</v>
      </c>
      <c r="N51" s="133">
        <v>0</v>
      </c>
      <c r="O51" s="135">
        <f t="shared" ca="1" si="4"/>
        <v>0.98526989662125641</v>
      </c>
      <c r="P51" s="134">
        <f ca="1">MATCH(E51,[1]!BLDGTYPE,0)</f>
        <v>6</v>
      </c>
      <c r="Q51" s="225">
        <f t="shared" ca="1" si="7"/>
        <v>0</v>
      </c>
      <c r="R51" s="225">
        <f t="shared" ca="1" si="8"/>
        <v>0</v>
      </c>
      <c r="S51" s="226">
        <f t="shared" si="9"/>
        <v>0</v>
      </c>
    </row>
    <row r="52" spans="1:19">
      <c r="A52" s="129" t="str">
        <f t="shared" si="17"/>
        <v>WEPT-Retro-Medium Ret</v>
      </c>
      <c r="B52" s="130" t="str">
        <f t="shared" si="5"/>
        <v>WEPT</v>
      </c>
      <c r="C52" s="129" t="str">
        <f t="shared" si="18"/>
        <v>WEPT-Retro</v>
      </c>
      <c r="D52" s="129" t="str">
        <f t="shared" si="19"/>
        <v>WEPT-Retro-Medium Ret-GasHt</v>
      </c>
      <c r="E52" s="137" t="s">
        <v>398</v>
      </c>
      <c r="F52" s="139" t="s">
        <v>414</v>
      </c>
      <c r="G52" s="131" t="s">
        <v>407</v>
      </c>
      <c r="H52" s="139" t="s">
        <v>435</v>
      </c>
      <c r="I52" s="156">
        <f t="shared" si="2"/>
        <v>5</v>
      </c>
      <c r="J52" s="132">
        <f t="shared" ca="1" si="20"/>
        <v>0.80985008893074606</v>
      </c>
      <c r="K52" s="132">
        <f t="shared" ca="1" si="20"/>
        <v>0.12006240959495594</v>
      </c>
      <c r="L52" s="132">
        <f t="shared" ca="1" si="20"/>
        <v>7.0087501474297986E-2</v>
      </c>
      <c r="M52" s="133">
        <v>0</v>
      </c>
      <c r="N52" s="133">
        <v>0</v>
      </c>
      <c r="O52" s="135">
        <f t="shared" ca="1" si="4"/>
        <v>0.65234151837252696</v>
      </c>
      <c r="P52" s="134">
        <f ca="1">MATCH(E52,[1]!BLDGTYPE,0)</f>
        <v>7</v>
      </c>
      <c r="Q52" s="225">
        <f t="shared" ca="1" si="7"/>
        <v>0</v>
      </c>
      <c r="R52" s="225">
        <f t="shared" ca="1" si="8"/>
        <v>0</v>
      </c>
      <c r="S52" s="226">
        <f t="shared" si="9"/>
        <v>0</v>
      </c>
    </row>
    <row r="53" spans="1:19">
      <c r="A53" s="129" t="str">
        <f t="shared" si="17"/>
        <v>WEPT-Retro-Small Ret</v>
      </c>
      <c r="B53" s="130" t="str">
        <f t="shared" si="5"/>
        <v>WEPT</v>
      </c>
      <c r="C53" s="129" t="str">
        <f t="shared" si="18"/>
        <v>WEPT-Retro</v>
      </c>
      <c r="D53" s="129" t="str">
        <f t="shared" si="19"/>
        <v>WEPT-Retro-Small Ret-GasHt</v>
      </c>
      <c r="E53" s="137" t="s">
        <v>399</v>
      </c>
      <c r="F53" s="139" t="s">
        <v>414</v>
      </c>
      <c r="G53" s="131" t="s">
        <v>407</v>
      </c>
      <c r="H53" s="139" t="s">
        <v>435</v>
      </c>
      <c r="I53" s="156">
        <f t="shared" si="2"/>
        <v>5</v>
      </c>
      <c r="J53" s="132">
        <f t="shared" ca="1" si="20"/>
        <v>0.56717178566142912</v>
      </c>
      <c r="K53" s="132">
        <f t="shared" ca="1" si="20"/>
        <v>0.2732917310450087</v>
      </c>
      <c r="L53" s="132">
        <f t="shared" ca="1" si="20"/>
        <v>0.15953648329356207</v>
      </c>
      <c r="M53" s="133">
        <v>0</v>
      </c>
      <c r="N53" s="133">
        <v>0</v>
      </c>
      <c r="O53" s="135">
        <f t="shared" ca="1" si="4"/>
        <v>0.66014461756611731</v>
      </c>
      <c r="P53" s="134">
        <f ca="1">MATCH(E53,[1]!BLDGTYPE,0)</f>
        <v>8</v>
      </c>
      <c r="Q53" s="225">
        <f t="shared" ca="1" si="7"/>
        <v>0</v>
      </c>
      <c r="R53" s="225">
        <f t="shared" ca="1" si="8"/>
        <v>0</v>
      </c>
      <c r="S53" s="226">
        <f t="shared" si="9"/>
        <v>0</v>
      </c>
    </row>
    <row r="54" spans="1:19">
      <c r="A54" s="129" t="str">
        <f t="shared" si="17"/>
        <v>WEPT-Retro-School K-12</v>
      </c>
      <c r="B54" s="130" t="str">
        <f t="shared" si="5"/>
        <v>WEPT</v>
      </c>
      <c r="C54" s="129" t="str">
        <f t="shared" si="18"/>
        <v>WEPT-Retro</v>
      </c>
      <c r="D54" s="129" t="str">
        <f t="shared" si="19"/>
        <v>WEPT-Retro-School K-12-GasHt</v>
      </c>
      <c r="E54" s="137" t="s">
        <v>400</v>
      </c>
      <c r="F54" s="139" t="s">
        <v>414</v>
      </c>
      <c r="G54" s="131" t="s">
        <v>407</v>
      </c>
      <c r="H54" s="139" t="s">
        <v>435</v>
      </c>
      <c r="I54" s="156">
        <f t="shared" si="2"/>
        <v>5</v>
      </c>
      <c r="J54" s="132">
        <f t="shared" ca="1" si="20"/>
        <v>0.84777782221188291</v>
      </c>
      <c r="K54" s="132">
        <f t="shared" ca="1" si="20"/>
        <v>5.8369343906151915E-2</v>
      </c>
      <c r="L54" s="132">
        <f t="shared" ca="1" si="20"/>
        <v>9.3852833881965178E-2</v>
      </c>
      <c r="M54" s="133">
        <v>0</v>
      </c>
      <c r="N54" s="133">
        <v>0</v>
      </c>
      <c r="O54" s="135">
        <f t="shared" ca="1" si="4"/>
        <v>0.69618308739231149</v>
      </c>
      <c r="P54" s="134">
        <f ca="1">MATCH(E54,[1]!BLDGTYPE,0)</f>
        <v>9</v>
      </c>
      <c r="Q54" s="225">
        <f t="shared" ca="1" si="7"/>
        <v>0</v>
      </c>
      <c r="R54" s="225">
        <f t="shared" ca="1" si="8"/>
        <v>0</v>
      </c>
      <c r="S54" s="226">
        <f t="shared" si="9"/>
        <v>0</v>
      </c>
    </row>
    <row r="55" spans="1:19">
      <c r="A55" s="129" t="str">
        <f t="shared" si="17"/>
        <v>WEPT-Retro-University</v>
      </c>
      <c r="B55" s="130" t="str">
        <f t="shared" si="5"/>
        <v>WEPT</v>
      </c>
      <c r="C55" s="129" t="str">
        <f t="shared" si="18"/>
        <v>WEPT-Retro</v>
      </c>
      <c r="D55" s="129" t="str">
        <f t="shared" si="19"/>
        <v>WEPT-Retro-University-GasHt</v>
      </c>
      <c r="E55" s="137" t="s">
        <v>373</v>
      </c>
      <c r="F55" s="139" t="s">
        <v>414</v>
      </c>
      <c r="G55" s="131" t="s">
        <v>407</v>
      </c>
      <c r="H55" s="139" t="s">
        <v>435</v>
      </c>
      <c r="I55" s="156">
        <f t="shared" si="2"/>
        <v>5</v>
      </c>
      <c r="J55" s="132">
        <f t="shared" ca="1" si="20"/>
        <v>0.8</v>
      </c>
      <c r="K55" s="132">
        <f t="shared" ca="1" si="20"/>
        <v>0.1</v>
      </c>
      <c r="L55" s="132">
        <f t="shared" ca="1" si="20"/>
        <v>0.1</v>
      </c>
      <c r="M55" s="133">
        <v>0</v>
      </c>
      <c r="N55" s="133">
        <v>0</v>
      </c>
      <c r="O55" s="135">
        <f t="shared" ca="1" si="4"/>
        <v>0.75</v>
      </c>
      <c r="P55" s="134">
        <f ca="1">MATCH(E55,[1]!BLDGTYPE,0)</f>
        <v>10</v>
      </c>
      <c r="Q55" s="225">
        <f t="shared" ca="1" si="7"/>
        <v>0</v>
      </c>
      <c r="R55" s="225">
        <f t="shared" ca="1" si="8"/>
        <v>0</v>
      </c>
      <c r="S55" s="226">
        <f t="shared" si="9"/>
        <v>0</v>
      </c>
    </row>
    <row r="56" spans="1:19">
      <c r="A56" s="129" t="str">
        <f t="shared" si="17"/>
        <v>WEPT-Retro-Warehouse</v>
      </c>
      <c r="B56" s="130" t="str">
        <f t="shared" si="5"/>
        <v>WEPT</v>
      </c>
      <c r="C56" s="129" t="str">
        <f t="shared" si="18"/>
        <v>WEPT-Retro</v>
      </c>
      <c r="D56" s="129" t="str">
        <f t="shared" si="19"/>
        <v>WEPT-Retro-Warehouse-GasHt</v>
      </c>
      <c r="E56" s="137" t="s">
        <v>374</v>
      </c>
      <c r="F56" s="139" t="s">
        <v>414</v>
      </c>
      <c r="G56" s="131" t="s">
        <v>407</v>
      </c>
      <c r="H56" s="139" t="s">
        <v>435</v>
      </c>
      <c r="I56" s="156">
        <f t="shared" si="2"/>
        <v>5</v>
      </c>
      <c r="J56" s="132">
        <f t="shared" ca="1" si="20"/>
        <v>0.98700382329725422</v>
      </c>
      <c r="K56" s="132">
        <f t="shared" ca="1" si="20"/>
        <v>6.3929137015483993E-3</v>
      </c>
      <c r="L56" s="132">
        <f t="shared" ca="1" si="20"/>
        <v>6.6032630011973147E-3</v>
      </c>
      <c r="M56" s="133">
        <v>0</v>
      </c>
      <c r="N56" s="133">
        <v>0</v>
      </c>
      <c r="O56" s="135">
        <f t="shared" ca="1" si="4"/>
        <v>0.23</v>
      </c>
      <c r="P56" s="134">
        <f ca="1">MATCH(E56,[1]!BLDGTYPE,0)</f>
        <v>11</v>
      </c>
      <c r="Q56" s="225">
        <f t="shared" ca="1" si="7"/>
        <v>0</v>
      </c>
      <c r="R56" s="225">
        <f t="shared" ca="1" si="8"/>
        <v>0</v>
      </c>
      <c r="S56" s="226">
        <f t="shared" si="9"/>
        <v>0</v>
      </c>
    </row>
    <row r="57" spans="1:19">
      <c r="A57" s="129" t="str">
        <f t="shared" si="17"/>
        <v>WEPT-Retro-Supermarket</v>
      </c>
      <c r="B57" s="130" t="str">
        <f t="shared" si="5"/>
        <v>WEPT</v>
      </c>
      <c r="C57" s="129" t="str">
        <f t="shared" si="18"/>
        <v>WEPT-Retro</v>
      </c>
      <c r="D57" s="129" t="str">
        <f t="shared" si="19"/>
        <v>WEPT-Retro-Supermarket-GasHt</v>
      </c>
      <c r="E57" s="137" t="s">
        <v>375</v>
      </c>
      <c r="F57" s="139" t="s">
        <v>414</v>
      </c>
      <c r="G57" s="131" t="s">
        <v>407</v>
      </c>
      <c r="H57" s="139" t="s">
        <v>435</v>
      </c>
      <c r="I57" s="156">
        <f t="shared" si="2"/>
        <v>5</v>
      </c>
      <c r="J57" s="132">
        <f t="shared" ca="1" si="20"/>
        <v>0.46957192737561176</v>
      </c>
      <c r="K57" s="132">
        <f t="shared" ca="1" si="20"/>
        <v>3.9182634298973458E-2</v>
      </c>
      <c r="L57" s="132">
        <f t="shared" ca="1" si="20"/>
        <v>6.234756715808213E-2</v>
      </c>
      <c r="M57" s="133">
        <v>0</v>
      </c>
      <c r="N57" s="133">
        <v>0</v>
      </c>
      <c r="O57" s="135">
        <f t="shared" ca="1" si="4"/>
        <v>0.89440943169321674</v>
      </c>
      <c r="P57" s="134">
        <f ca="1">MATCH(E57,[1]!BLDGTYPE,0)</f>
        <v>12</v>
      </c>
      <c r="Q57" s="225">
        <f t="shared" ca="1" si="7"/>
        <v>0</v>
      </c>
      <c r="R57" s="225">
        <f t="shared" ca="1" si="8"/>
        <v>0</v>
      </c>
      <c r="S57" s="226">
        <f t="shared" si="9"/>
        <v>0</v>
      </c>
    </row>
    <row r="58" spans="1:19">
      <c r="A58" s="129" t="str">
        <f t="shared" si="17"/>
        <v>WEPT-Retro-MiniMart</v>
      </c>
      <c r="B58" s="130" t="str">
        <f t="shared" si="5"/>
        <v>WEPT</v>
      </c>
      <c r="C58" s="129" t="str">
        <f t="shared" si="18"/>
        <v>WEPT-Retro</v>
      </c>
      <c r="D58" s="129" t="str">
        <f t="shared" si="19"/>
        <v>WEPT-Retro-MiniMart-GasHt</v>
      </c>
      <c r="E58" s="137" t="s">
        <v>401</v>
      </c>
      <c r="F58" s="139" t="s">
        <v>414</v>
      </c>
      <c r="G58" s="131" t="s">
        <v>407</v>
      </c>
      <c r="H58" s="139" t="s">
        <v>435</v>
      </c>
      <c r="I58" s="156">
        <f t="shared" si="2"/>
        <v>5</v>
      </c>
      <c r="J58" s="132">
        <f t="shared" ca="1" si="20"/>
        <v>0.86606113087441317</v>
      </c>
      <c r="K58" s="132">
        <f t="shared" ca="1" si="20"/>
        <v>9.8940421863423066E-3</v>
      </c>
      <c r="L58" s="132">
        <f t="shared" ca="1" si="20"/>
        <v>1.5743440192688529E-2</v>
      </c>
      <c r="M58" s="133">
        <v>0</v>
      </c>
      <c r="N58" s="133">
        <v>0</v>
      </c>
      <c r="O58" s="135">
        <f t="shared" ca="1" si="4"/>
        <v>0.91392039395838554</v>
      </c>
      <c r="P58" s="134">
        <f ca="1">MATCH(E58,[1]!BLDGTYPE,0)</f>
        <v>13</v>
      </c>
      <c r="Q58" s="225">
        <f t="shared" ca="1" si="7"/>
        <v>0</v>
      </c>
      <c r="R58" s="225">
        <f t="shared" ca="1" si="8"/>
        <v>0</v>
      </c>
      <c r="S58" s="226">
        <f t="shared" si="9"/>
        <v>0</v>
      </c>
    </row>
    <row r="59" spans="1:19">
      <c r="A59" s="129" t="str">
        <f t="shared" si="17"/>
        <v>WEPT-Retro-Restaurant</v>
      </c>
      <c r="B59" s="130" t="str">
        <f t="shared" si="5"/>
        <v>WEPT</v>
      </c>
      <c r="C59" s="129" t="str">
        <f t="shared" si="18"/>
        <v>WEPT-Retro</v>
      </c>
      <c r="D59" s="129" t="str">
        <f t="shared" si="19"/>
        <v>WEPT-Retro-Restaurant-GasHt</v>
      </c>
      <c r="E59" s="137" t="s">
        <v>376</v>
      </c>
      <c r="F59" s="139" t="s">
        <v>414</v>
      </c>
      <c r="G59" s="131" t="s">
        <v>407</v>
      </c>
      <c r="H59" s="139" t="s">
        <v>435</v>
      </c>
      <c r="I59" s="156">
        <f t="shared" si="2"/>
        <v>5</v>
      </c>
      <c r="J59" s="132">
        <f t="shared" ca="1" si="20"/>
        <v>0.79365284945968273</v>
      </c>
      <c r="K59" s="132">
        <f t="shared" ca="1" si="20"/>
        <v>3.0050555941853869E-2</v>
      </c>
      <c r="L59" s="132">
        <f t="shared" ca="1" si="20"/>
        <v>0.17629659459846331</v>
      </c>
      <c r="M59" s="133">
        <v>0</v>
      </c>
      <c r="N59" s="133">
        <v>0</v>
      </c>
      <c r="O59" s="135">
        <f t="shared" ca="1" si="4"/>
        <v>0.9581056413122655</v>
      </c>
      <c r="P59" s="134">
        <f ca="1">MATCH(E59,[1]!BLDGTYPE,0)</f>
        <v>14</v>
      </c>
      <c r="Q59" s="225">
        <f t="shared" ca="1" si="7"/>
        <v>0</v>
      </c>
      <c r="R59" s="225">
        <f t="shared" ca="1" si="8"/>
        <v>0</v>
      </c>
      <c r="S59" s="226">
        <f t="shared" si="9"/>
        <v>0</v>
      </c>
    </row>
    <row r="60" spans="1:19">
      <c r="A60" s="129" t="str">
        <f t="shared" si="17"/>
        <v>WEPT-Retro-Lodging</v>
      </c>
      <c r="B60" s="130" t="str">
        <f t="shared" si="5"/>
        <v>WEPT</v>
      </c>
      <c r="C60" s="129" t="str">
        <f t="shared" si="18"/>
        <v>WEPT-Retro</v>
      </c>
      <c r="D60" s="129" t="str">
        <f t="shared" si="19"/>
        <v>WEPT-Retro-Lodging-GasHt</v>
      </c>
      <c r="E60" s="137" t="s">
        <v>377</v>
      </c>
      <c r="F60" s="139" t="s">
        <v>414</v>
      </c>
      <c r="G60" s="131" t="s">
        <v>407</v>
      </c>
      <c r="H60" s="139" t="s">
        <v>435</v>
      </c>
      <c r="I60" s="156">
        <f t="shared" si="2"/>
        <v>5</v>
      </c>
      <c r="J60" s="132">
        <f t="shared" ca="1" si="20"/>
        <v>0.24941748529786834</v>
      </c>
      <c r="K60" s="132">
        <f t="shared" ca="1" si="20"/>
        <v>0.44679184687802564</v>
      </c>
      <c r="L60" s="132">
        <f t="shared" ca="1" si="20"/>
        <v>0.30379066782410608</v>
      </c>
      <c r="M60" s="133">
        <v>0</v>
      </c>
      <c r="N60" s="133">
        <v>0</v>
      </c>
      <c r="O60" s="135">
        <f t="shared" ca="1" si="4"/>
        <v>0.82644591140120194</v>
      </c>
      <c r="P60" s="134">
        <f ca="1">MATCH(E60,[1]!BLDGTYPE,0)</f>
        <v>15</v>
      </c>
      <c r="Q60" s="225">
        <f t="shared" ca="1" si="7"/>
        <v>0</v>
      </c>
      <c r="R60" s="225">
        <f t="shared" ca="1" si="8"/>
        <v>0</v>
      </c>
      <c r="S60" s="226">
        <f t="shared" si="9"/>
        <v>0</v>
      </c>
    </row>
    <row r="61" spans="1:19">
      <c r="A61" s="129" t="str">
        <f t="shared" si="17"/>
        <v>WEPT-Retro-Hospital</v>
      </c>
      <c r="B61" s="130" t="str">
        <f t="shared" si="5"/>
        <v>WEPT</v>
      </c>
      <c r="C61" s="129" t="str">
        <f t="shared" si="18"/>
        <v>WEPT-Retro</v>
      </c>
      <c r="D61" s="129" t="str">
        <f t="shared" si="19"/>
        <v>WEPT-Retro-Hospital-GasHt</v>
      </c>
      <c r="E61" s="137" t="s">
        <v>378</v>
      </c>
      <c r="F61" s="139" t="s">
        <v>414</v>
      </c>
      <c r="G61" s="131" t="s">
        <v>407</v>
      </c>
      <c r="H61" s="139" t="s">
        <v>435</v>
      </c>
      <c r="I61" s="156">
        <f t="shared" si="2"/>
        <v>5</v>
      </c>
      <c r="J61" s="132">
        <f t="shared" ca="1" si="20"/>
        <v>0.91</v>
      </c>
      <c r="K61" s="132">
        <f t="shared" ca="1" si="20"/>
        <v>0.08</v>
      </c>
      <c r="L61" s="132">
        <f t="shared" ca="1" si="20"/>
        <v>0.01</v>
      </c>
      <c r="M61" s="133">
        <v>0</v>
      </c>
      <c r="N61" s="133">
        <v>0</v>
      </c>
      <c r="O61" s="135">
        <f t="shared" ca="1" si="4"/>
        <v>0.95</v>
      </c>
      <c r="P61" s="134">
        <f ca="1">MATCH(E61,[1]!BLDGTYPE,0)</f>
        <v>16</v>
      </c>
      <c r="Q61" s="225">
        <f t="shared" ca="1" si="7"/>
        <v>0</v>
      </c>
      <c r="R61" s="225">
        <f t="shared" ca="1" si="8"/>
        <v>0</v>
      </c>
      <c r="S61" s="226">
        <f t="shared" si="9"/>
        <v>0</v>
      </c>
    </row>
    <row r="62" spans="1:19">
      <c r="A62" s="129" t="str">
        <f t="shared" si="17"/>
        <v>WEPT-Retro-Residential Care</v>
      </c>
      <c r="B62" s="130" t="str">
        <f t="shared" si="5"/>
        <v>WEPT</v>
      </c>
      <c r="C62" s="129" t="str">
        <f t="shared" si="18"/>
        <v>WEPT-Retro</v>
      </c>
      <c r="D62" s="129" t="str">
        <f t="shared" si="19"/>
        <v>WEPT-Retro-Residential Care-GasHt</v>
      </c>
      <c r="E62" s="137" t="s">
        <v>402</v>
      </c>
      <c r="F62" s="139" t="s">
        <v>414</v>
      </c>
      <c r="G62" s="131" t="s">
        <v>407</v>
      </c>
      <c r="H62" s="139" t="s">
        <v>435</v>
      </c>
      <c r="I62" s="156">
        <f t="shared" si="2"/>
        <v>5</v>
      </c>
      <c r="J62" s="132">
        <f t="shared" ca="1" si="20"/>
        <v>0.40556621261939335</v>
      </c>
      <c r="K62" s="132">
        <f t="shared" ca="1" si="20"/>
        <v>0.33985691133471541</v>
      </c>
      <c r="L62" s="132">
        <f t="shared" ca="1" si="20"/>
        <v>0.25457687604589124</v>
      </c>
      <c r="M62" s="133">
        <v>0</v>
      </c>
      <c r="N62" s="133">
        <v>0</v>
      </c>
      <c r="O62" s="135">
        <f t="shared" ca="1" si="4"/>
        <v>0.82648440258098632</v>
      </c>
      <c r="P62" s="134">
        <f ca="1">MATCH(E62,[1]!BLDGTYPE,0)</f>
        <v>17</v>
      </c>
      <c r="Q62" s="225">
        <f t="shared" ca="1" si="7"/>
        <v>0</v>
      </c>
      <c r="R62" s="225">
        <f t="shared" ca="1" si="8"/>
        <v>0</v>
      </c>
      <c r="S62" s="226">
        <f t="shared" si="9"/>
        <v>0</v>
      </c>
    </row>
    <row r="63" spans="1:19">
      <c r="A63" s="129" t="str">
        <f t="shared" si="17"/>
        <v>WEPT-Retro-Assembly</v>
      </c>
      <c r="B63" s="130" t="str">
        <f t="shared" si="5"/>
        <v>WEPT</v>
      </c>
      <c r="C63" s="129" t="str">
        <f t="shared" si="18"/>
        <v>WEPT-Retro</v>
      </c>
      <c r="D63" s="129" t="str">
        <f t="shared" si="19"/>
        <v>WEPT-Retro-Assembly-GasHt</v>
      </c>
      <c r="E63" s="137" t="s">
        <v>379</v>
      </c>
      <c r="F63" s="139" t="s">
        <v>414</v>
      </c>
      <c r="G63" s="131" t="s">
        <v>407</v>
      </c>
      <c r="H63" s="139" t="s">
        <v>435</v>
      </c>
      <c r="I63" s="156">
        <f t="shared" si="2"/>
        <v>5</v>
      </c>
      <c r="J63" s="132">
        <f t="shared" ca="1" si="20"/>
        <v>0.77815390025512432</v>
      </c>
      <c r="K63" s="132">
        <f t="shared" ca="1" si="20"/>
        <v>0.10640191237323121</v>
      </c>
      <c r="L63" s="132">
        <f t="shared" ca="1" si="20"/>
        <v>0.11544418737164447</v>
      </c>
      <c r="M63" s="133">
        <v>0</v>
      </c>
      <c r="N63" s="133">
        <v>0</v>
      </c>
      <c r="O63" s="135">
        <f t="shared" ca="1" si="4"/>
        <v>0.77184416415983825</v>
      </c>
      <c r="P63" s="134">
        <f ca="1">MATCH(E63,[1]!BLDGTYPE,0)</f>
        <v>18</v>
      </c>
      <c r="Q63" s="225">
        <f t="shared" ca="1" si="7"/>
        <v>0</v>
      </c>
      <c r="R63" s="225">
        <f t="shared" ca="1" si="8"/>
        <v>0</v>
      </c>
      <c r="S63" s="226">
        <f t="shared" si="9"/>
        <v>0</v>
      </c>
    </row>
    <row r="64" spans="1:19">
      <c r="A64" s="129" t="str">
        <f t="shared" si="17"/>
        <v>WEPT-Retro-Other</v>
      </c>
      <c r="B64" s="130" t="str">
        <f t="shared" si="5"/>
        <v>WEPT</v>
      </c>
      <c r="C64" s="129" t="str">
        <f t="shared" si="18"/>
        <v>WEPT-Retro</v>
      </c>
      <c r="D64" s="129" t="str">
        <f t="shared" si="19"/>
        <v>WEPT-Retro-Other-GasHt</v>
      </c>
      <c r="E64" s="137" t="s">
        <v>380</v>
      </c>
      <c r="F64" s="139" t="s">
        <v>414</v>
      </c>
      <c r="G64" s="131" t="s">
        <v>407</v>
      </c>
      <c r="H64" s="139" t="s">
        <v>435</v>
      </c>
      <c r="I64" s="156">
        <f t="shared" si="2"/>
        <v>5</v>
      </c>
      <c r="J64" s="132">
        <f t="shared" ca="1" si="20"/>
        <v>0.7257160432726234</v>
      </c>
      <c r="K64" s="132">
        <f t="shared" ca="1" si="20"/>
        <v>0.16939513747697868</v>
      </c>
      <c r="L64" s="132">
        <f t="shared" ca="1" si="20"/>
        <v>0.104888819250398</v>
      </c>
      <c r="M64" s="133">
        <v>0</v>
      </c>
      <c r="N64" s="133">
        <v>0</v>
      </c>
      <c r="O64" s="135">
        <f t="shared" ca="1" si="4"/>
        <v>0.71310077098671132</v>
      </c>
      <c r="P64" s="134">
        <f ca="1">MATCH(E64,[1]!BLDGTYPE,0)</f>
        <v>19</v>
      </c>
      <c r="Q64" s="225">
        <f t="shared" ca="1" si="7"/>
        <v>0</v>
      </c>
      <c r="R64" s="225">
        <f t="shared" ca="1" si="8"/>
        <v>0</v>
      </c>
      <c r="S64" s="226">
        <f t="shared" si="9"/>
        <v>0</v>
      </c>
    </row>
    <row r="65" spans="13:13">
      <c r="M65" s="133"/>
    </row>
    <row r="66" spans="13:13">
      <c r="M66" s="133"/>
    </row>
    <row r="67" spans="13:13">
      <c r="M67" s="133"/>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B3:J34"/>
  <sheetViews>
    <sheetView workbookViewId="0">
      <selection activeCell="D17" sqref="D17"/>
    </sheetView>
  </sheetViews>
  <sheetFormatPr defaultRowHeight="12.75"/>
  <sheetData>
    <row r="3" spans="2:10">
      <c r="B3" s="196">
        <v>8.3000000000000004E-2</v>
      </c>
      <c r="C3" t="s">
        <v>430</v>
      </c>
    </row>
    <row r="5" spans="2:10">
      <c r="B5" t="s">
        <v>462</v>
      </c>
    </row>
    <row r="6" spans="2:10">
      <c r="I6" t="s">
        <v>432</v>
      </c>
    </row>
    <row r="7" spans="2:10">
      <c r="B7" t="s">
        <v>429</v>
      </c>
    </row>
    <row r="8" spans="2:10">
      <c r="C8" t="s">
        <v>431</v>
      </c>
      <c r="D8" t="s">
        <v>391</v>
      </c>
      <c r="J8" s="198" t="s">
        <v>434</v>
      </c>
    </row>
    <row r="9" spans="2:10">
      <c r="B9" s="130" t="s">
        <v>369</v>
      </c>
      <c r="C9">
        <v>0</v>
      </c>
      <c r="D9">
        <v>0</v>
      </c>
      <c r="I9" t="s">
        <v>433</v>
      </c>
      <c r="J9">
        <v>0.64</v>
      </c>
    </row>
    <row r="10" spans="2:10">
      <c r="B10" s="137" t="s">
        <v>371</v>
      </c>
      <c r="C10">
        <v>0</v>
      </c>
      <c r="D10">
        <v>0</v>
      </c>
    </row>
    <row r="11" spans="2:10">
      <c r="B11" s="137" t="s">
        <v>372</v>
      </c>
      <c r="C11">
        <f>1.7</f>
        <v>1.7</v>
      </c>
      <c r="D11">
        <v>1.2</v>
      </c>
      <c r="I11" t="s">
        <v>440</v>
      </c>
      <c r="J11" t="s">
        <v>439</v>
      </c>
    </row>
    <row r="12" spans="2:10">
      <c r="B12" s="137" t="s">
        <v>396</v>
      </c>
      <c r="C12">
        <v>0</v>
      </c>
      <c r="D12">
        <v>0</v>
      </c>
    </row>
    <row r="13" spans="2:10">
      <c r="B13" s="137" t="s">
        <v>397</v>
      </c>
      <c r="C13">
        <v>0</v>
      </c>
      <c r="D13">
        <v>0</v>
      </c>
    </row>
    <row r="14" spans="2:10">
      <c r="B14" s="137" t="s">
        <v>398</v>
      </c>
      <c r="C14">
        <f>1.7</f>
        <v>1.7</v>
      </c>
      <c r="D14">
        <v>1.2</v>
      </c>
    </row>
    <row r="15" spans="2:10">
      <c r="B15" s="137" t="s">
        <v>399</v>
      </c>
      <c r="C15">
        <v>1.7</v>
      </c>
      <c r="D15">
        <v>1.2</v>
      </c>
    </row>
    <row r="16" spans="2:10">
      <c r="B16" s="137" t="s">
        <v>400</v>
      </c>
      <c r="C16">
        <v>1.7</v>
      </c>
      <c r="D16">
        <v>1.2</v>
      </c>
    </row>
    <row r="17" spans="2:4">
      <c r="B17" s="137" t="s">
        <v>373</v>
      </c>
      <c r="C17">
        <v>0</v>
      </c>
      <c r="D17">
        <v>0</v>
      </c>
    </row>
    <row r="18" spans="2:4">
      <c r="B18" s="137" t="s">
        <v>374</v>
      </c>
      <c r="C18">
        <v>0</v>
      </c>
      <c r="D18">
        <v>0</v>
      </c>
    </row>
    <row r="19" spans="2:4">
      <c r="B19" s="137" t="s">
        <v>375</v>
      </c>
      <c r="C19">
        <v>0</v>
      </c>
      <c r="D19">
        <v>0</v>
      </c>
    </row>
    <row r="20" spans="2:4">
      <c r="B20" s="137" t="s">
        <v>401</v>
      </c>
      <c r="C20">
        <v>0</v>
      </c>
      <c r="D20">
        <v>0</v>
      </c>
    </row>
    <row r="21" spans="2:4">
      <c r="B21" s="137" t="s">
        <v>376</v>
      </c>
      <c r="C21">
        <v>0</v>
      </c>
      <c r="D21">
        <v>0</v>
      </c>
    </row>
    <row r="22" spans="2:4">
      <c r="B22" s="137" t="s">
        <v>377</v>
      </c>
      <c r="C22">
        <v>1.7</v>
      </c>
      <c r="D22">
        <v>1.2</v>
      </c>
    </row>
    <row r="23" spans="2:4">
      <c r="B23" s="137" t="s">
        <v>378</v>
      </c>
      <c r="C23">
        <v>0</v>
      </c>
      <c r="D23">
        <v>0</v>
      </c>
    </row>
    <row r="24" spans="2:4">
      <c r="B24" s="137" t="s">
        <v>402</v>
      </c>
      <c r="C24">
        <v>1.7</v>
      </c>
      <c r="D24">
        <v>1.2</v>
      </c>
    </row>
    <row r="25" spans="2:4">
      <c r="B25" s="137" t="s">
        <v>379</v>
      </c>
      <c r="C25">
        <v>0</v>
      </c>
      <c r="D25">
        <v>0</v>
      </c>
    </row>
    <row r="26" spans="2:4">
      <c r="B26" s="137" t="s">
        <v>380</v>
      </c>
      <c r="C26">
        <v>0</v>
      </c>
      <c r="D26">
        <v>0</v>
      </c>
    </row>
    <row r="34" spans="2:2">
      <c r="B34" s="197"/>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2:U36"/>
  <sheetViews>
    <sheetView workbookViewId="0">
      <selection activeCell="D8" sqref="D8"/>
    </sheetView>
  </sheetViews>
  <sheetFormatPr defaultRowHeight="12.75"/>
  <cols>
    <col min="1" max="1" width="14.7109375" customWidth="1"/>
    <col min="2" max="2" width="12.5703125" customWidth="1"/>
    <col min="3" max="3" width="53.85546875" customWidth="1"/>
    <col min="4" max="4" width="28.5703125" bestFit="1" customWidth="1"/>
    <col min="5" max="5" width="10.7109375" bestFit="1" customWidth="1"/>
    <col min="6" max="6" width="11.85546875" bestFit="1" customWidth="1"/>
    <col min="7" max="7" width="16.7109375" bestFit="1" customWidth="1"/>
    <col min="8" max="8" width="8.7109375" bestFit="1" customWidth="1"/>
    <col min="9" max="9" width="11.28515625" bestFit="1" customWidth="1"/>
    <col min="10" max="10" width="17.5703125" bestFit="1" customWidth="1"/>
    <col min="11" max="11" width="10.28515625" bestFit="1" customWidth="1"/>
    <col min="12" max="12" width="12.28515625" bestFit="1" customWidth="1"/>
    <col min="13" max="13" width="20.28515625" customWidth="1"/>
    <col min="14" max="14" width="17.28515625" customWidth="1"/>
    <col min="15" max="15" width="17.42578125" bestFit="1" customWidth="1"/>
    <col min="16" max="16" width="14.7109375" bestFit="1" customWidth="1"/>
    <col min="17" max="17" width="24" customWidth="1"/>
    <col min="18" max="18" width="13" customWidth="1"/>
  </cols>
  <sheetData>
    <row r="2" spans="1:21">
      <c r="B2" s="153"/>
      <c r="C2" s="153"/>
      <c r="D2" s="153"/>
      <c r="E2" s="153"/>
      <c r="F2" s="153"/>
      <c r="G2" s="153"/>
      <c r="H2" s="153"/>
      <c r="I2" s="153"/>
      <c r="J2" s="153"/>
      <c r="K2" s="153"/>
      <c r="L2" s="153"/>
      <c r="M2" s="153"/>
      <c r="N2" s="153"/>
      <c r="O2" s="153"/>
      <c r="P2" s="153"/>
      <c r="Q2" s="153"/>
      <c r="R2" s="153"/>
      <c r="S2" s="153"/>
      <c r="T2" s="153"/>
      <c r="U2" s="153"/>
    </row>
    <row r="3" spans="1:21">
      <c r="B3" s="206" t="s">
        <v>412</v>
      </c>
      <c r="C3" s="153"/>
      <c r="D3" s="194" t="s">
        <v>471</v>
      </c>
      <c r="E3" s="153"/>
      <c r="F3" s="153"/>
      <c r="G3" s="153"/>
      <c r="H3" s="153"/>
      <c r="I3" s="153"/>
      <c r="J3" s="153"/>
      <c r="K3" s="153"/>
      <c r="L3" s="153"/>
      <c r="M3" s="153"/>
      <c r="N3" s="153"/>
      <c r="O3" s="153"/>
      <c r="P3" s="153"/>
      <c r="Q3" s="153"/>
      <c r="R3" s="153"/>
      <c r="S3" s="153"/>
      <c r="T3" s="153"/>
      <c r="U3" s="153"/>
    </row>
    <row r="4" spans="1:21">
      <c r="A4" s="20" t="s">
        <v>369</v>
      </c>
      <c r="B4" s="206">
        <v>0</v>
      </c>
      <c r="C4" s="153"/>
      <c r="D4" s="153" t="s">
        <v>472</v>
      </c>
      <c r="E4" s="153"/>
      <c r="F4" s="153"/>
      <c r="G4" s="153"/>
      <c r="H4" s="153"/>
      <c r="I4" s="153"/>
      <c r="J4" s="153"/>
      <c r="K4" s="153"/>
      <c r="L4" s="153"/>
      <c r="M4" s="153"/>
      <c r="N4" s="153"/>
      <c r="O4" s="153"/>
      <c r="P4" s="153"/>
      <c r="Q4" s="153"/>
      <c r="R4" s="153"/>
      <c r="S4" s="153"/>
      <c r="T4" s="153"/>
      <c r="U4" s="153"/>
    </row>
    <row r="5" spans="1:21">
      <c r="A5" s="20" t="s">
        <v>371</v>
      </c>
      <c r="B5" s="206">
        <v>0</v>
      </c>
      <c r="C5" s="153"/>
      <c r="D5" s="153" t="s">
        <v>473</v>
      </c>
      <c r="E5" s="153"/>
      <c r="F5" s="153"/>
      <c r="G5" s="153"/>
      <c r="H5" s="153"/>
      <c r="I5" s="153"/>
      <c r="J5" s="153"/>
      <c r="K5" s="153"/>
      <c r="L5" s="153"/>
      <c r="M5" s="153"/>
      <c r="N5" s="153"/>
      <c r="O5" s="153"/>
      <c r="P5" s="153"/>
      <c r="Q5" s="153"/>
      <c r="R5" s="153"/>
      <c r="S5" s="153"/>
      <c r="T5" s="153"/>
      <c r="U5" s="153"/>
    </row>
    <row r="6" spans="1:21">
      <c r="A6" s="20" t="s">
        <v>372</v>
      </c>
      <c r="B6" s="206">
        <v>0.5</v>
      </c>
      <c r="C6" s="153" t="s">
        <v>467</v>
      </c>
      <c r="D6" s="153"/>
      <c r="E6" s="153"/>
      <c r="F6" s="153"/>
      <c r="G6" s="153"/>
      <c r="H6" s="153"/>
      <c r="I6" s="153"/>
      <c r="J6" s="153"/>
      <c r="K6" s="153"/>
      <c r="L6" s="153"/>
      <c r="M6" s="153"/>
      <c r="N6" s="153"/>
      <c r="O6" s="153"/>
      <c r="P6" s="153"/>
      <c r="Q6" s="153"/>
      <c r="R6" s="153"/>
      <c r="S6" s="153"/>
      <c r="T6" s="153"/>
      <c r="U6" s="153"/>
    </row>
    <row r="7" spans="1:21">
      <c r="A7" s="20" t="s">
        <v>403</v>
      </c>
      <c r="B7" s="206">
        <v>0</v>
      </c>
      <c r="C7" s="153"/>
      <c r="D7" s="153" t="s">
        <v>498</v>
      </c>
      <c r="E7" s="153"/>
      <c r="F7" s="153"/>
      <c r="G7" s="153"/>
      <c r="H7" s="153"/>
      <c r="I7" s="153"/>
      <c r="J7" s="153"/>
      <c r="K7" s="153"/>
      <c r="L7" s="153"/>
      <c r="M7" s="153"/>
      <c r="N7" s="153"/>
      <c r="O7" s="153"/>
      <c r="P7" s="153"/>
      <c r="Q7" s="153"/>
      <c r="R7" s="153"/>
      <c r="S7" s="153"/>
      <c r="T7" s="153"/>
      <c r="U7" s="153"/>
    </row>
    <row r="8" spans="1:21">
      <c r="A8" s="20" t="s">
        <v>397</v>
      </c>
      <c r="B8" s="206">
        <v>0</v>
      </c>
      <c r="C8" s="153"/>
      <c r="D8" s="153"/>
      <c r="E8" s="153"/>
      <c r="F8" s="153"/>
      <c r="G8" s="153"/>
      <c r="H8" s="153"/>
      <c r="I8" s="153"/>
      <c r="J8" s="153"/>
      <c r="K8" s="153"/>
      <c r="L8" s="153"/>
      <c r="M8" s="153"/>
      <c r="N8" s="153"/>
      <c r="O8" s="153"/>
      <c r="P8" s="153"/>
      <c r="Q8" s="153"/>
      <c r="R8" s="153"/>
      <c r="S8" s="153"/>
      <c r="T8" s="153"/>
      <c r="U8" s="153"/>
    </row>
    <row r="9" spans="1:21">
      <c r="A9" s="20" t="s">
        <v>398</v>
      </c>
      <c r="B9" s="206">
        <v>0</v>
      </c>
      <c r="C9" s="153"/>
      <c r="D9" s="153"/>
      <c r="E9" s="153"/>
      <c r="F9" s="153"/>
      <c r="G9" s="153"/>
      <c r="H9" s="153"/>
      <c r="I9" s="153"/>
      <c r="J9" s="153"/>
      <c r="K9" s="153"/>
      <c r="L9" s="153"/>
      <c r="M9" s="153"/>
      <c r="N9" s="153"/>
      <c r="O9" s="153"/>
      <c r="P9" s="153"/>
      <c r="Q9" s="153"/>
      <c r="R9" s="153"/>
      <c r="S9" s="153"/>
      <c r="T9" s="153"/>
      <c r="U9" s="153"/>
    </row>
    <row r="10" spans="1:21">
      <c r="A10" s="20" t="s">
        <v>399</v>
      </c>
      <c r="B10" s="206">
        <v>0.5</v>
      </c>
      <c r="C10" s="153" t="s">
        <v>468</v>
      </c>
      <c r="D10" s="153"/>
      <c r="E10" s="153"/>
      <c r="F10" s="153"/>
      <c r="G10" s="153"/>
      <c r="H10" s="153"/>
      <c r="I10" s="153"/>
      <c r="J10" s="153"/>
      <c r="K10" s="153"/>
      <c r="L10" s="153"/>
      <c r="M10" s="153"/>
      <c r="N10" s="153"/>
      <c r="O10" s="153"/>
      <c r="P10" s="153"/>
      <c r="Q10" s="153"/>
      <c r="R10" s="153"/>
      <c r="S10" s="153"/>
      <c r="T10" s="153"/>
      <c r="U10" s="153"/>
    </row>
    <row r="11" spans="1:21">
      <c r="A11" s="20" t="s">
        <v>400</v>
      </c>
      <c r="B11" s="206">
        <v>8.3000000000000004E-2</v>
      </c>
      <c r="C11" s="153" t="s">
        <v>470</v>
      </c>
      <c r="D11" s="153"/>
      <c r="E11" s="153"/>
      <c r="F11" s="153"/>
      <c r="G11" s="153"/>
      <c r="H11" s="153"/>
      <c r="I11" s="153"/>
      <c r="J11" s="153"/>
      <c r="K11" s="153"/>
      <c r="L11" s="153"/>
      <c r="M11" s="153"/>
      <c r="N11" s="153"/>
      <c r="O11" s="153"/>
      <c r="P11" s="153"/>
      <c r="Q11" s="153"/>
      <c r="R11" s="153"/>
      <c r="S11" s="153"/>
      <c r="T11" s="153"/>
      <c r="U11" s="153"/>
    </row>
    <row r="12" spans="1:21">
      <c r="A12" s="20" t="s">
        <v>373</v>
      </c>
      <c r="B12" s="206">
        <v>4.8000000000000001E-2</v>
      </c>
      <c r="C12" s="153"/>
      <c r="D12" s="153"/>
      <c r="E12" s="153"/>
      <c r="F12" s="153"/>
      <c r="G12" s="153"/>
      <c r="H12" s="153"/>
      <c r="I12" s="153"/>
      <c r="J12" s="153"/>
      <c r="K12" s="153"/>
      <c r="L12" s="153"/>
      <c r="M12" s="153"/>
      <c r="N12" s="153"/>
      <c r="O12" s="153"/>
      <c r="P12" s="153"/>
      <c r="Q12" s="153"/>
      <c r="R12" s="153"/>
      <c r="S12" s="153"/>
      <c r="T12" s="153"/>
      <c r="U12" s="153"/>
    </row>
    <row r="13" spans="1:21">
      <c r="A13" s="20" t="s">
        <v>374</v>
      </c>
      <c r="B13" s="206">
        <v>4.578620156935636E-4</v>
      </c>
      <c r="C13" s="153"/>
      <c r="D13" s="153"/>
      <c r="E13" s="153"/>
      <c r="F13" s="153"/>
      <c r="G13" s="153"/>
      <c r="H13" s="153"/>
      <c r="I13" s="153"/>
      <c r="J13" s="153"/>
      <c r="K13" s="153"/>
      <c r="L13" s="153"/>
      <c r="M13" s="153"/>
      <c r="N13" s="153"/>
      <c r="O13" s="153"/>
      <c r="P13" s="153"/>
      <c r="Q13" s="153"/>
      <c r="R13" s="153"/>
      <c r="S13" s="153"/>
      <c r="T13" s="153"/>
      <c r="U13" s="153"/>
    </row>
    <row r="14" spans="1:21">
      <c r="A14" s="20" t="s">
        <v>375</v>
      </c>
      <c r="B14" s="206">
        <v>0</v>
      </c>
      <c r="C14" s="153"/>
      <c r="D14" s="153"/>
      <c r="E14" s="153"/>
      <c r="F14" s="153"/>
      <c r="G14" s="153"/>
      <c r="H14" s="153"/>
      <c r="I14" s="153"/>
      <c r="J14" s="153"/>
      <c r="K14" s="153"/>
      <c r="L14" s="153"/>
      <c r="M14" s="199"/>
      <c r="N14" s="194"/>
      <c r="O14" s="153"/>
      <c r="P14" s="153"/>
      <c r="Q14" s="153"/>
      <c r="R14" s="194"/>
      <c r="S14" s="153"/>
      <c r="T14" s="153"/>
      <c r="U14" s="153"/>
    </row>
    <row r="15" spans="1:21">
      <c r="A15" s="20" t="s">
        <v>401</v>
      </c>
      <c r="B15" s="206">
        <v>2.5637482379030838E-2</v>
      </c>
      <c r="C15" s="153"/>
      <c r="D15" s="200"/>
      <c r="E15" s="200"/>
      <c r="F15" s="200"/>
      <c r="G15" s="200"/>
      <c r="H15" s="200"/>
      <c r="I15" s="200"/>
      <c r="J15" s="200"/>
      <c r="K15" s="200"/>
      <c r="L15" s="200"/>
      <c r="M15" s="201"/>
      <c r="N15" s="202"/>
      <c r="O15" s="203"/>
      <c r="P15" s="153"/>
      <c r="Q15" s="153"/>
      <c r="R15" s="204"/>
      <c r="S15" s="153"/>
      <c r="T15" s="153"/>
      <c r="U15" s="153"/>
    </row>
    <row r="16" spans="1:21">
      <c r="A16" s="20" t="s">
        <v>376</v>
      </c>
      <c r="B16" s="206">
        <v>0.10689367696994458</v>
      </c>
      <c r="C16" s="153"/>
      <c r="D16" s="200"/>
      <c r="E16" s="200"/>
      <c r="F16" s="200"/>
      <c r="G16" s="200"/>
      <c r="H16" s="200"/>
      <c r="I16" s="200"/>
      <c r="J16" s="200"/>
      <c r="K16" s="200"/>
      <c r="L16" s="200"/>
      <c r="M16" s="201"/>
      <c r="N16" s="202"/>
      <c r="O16" s="203"/>
      <c r="P16" s="153"/>
      <c r="Q16" s="153"/>
      <c r="R16" s="204"/>
      <c r="S16" s="153"/>
      <c r="T16" s="153"/>
      <c r="U16" s="153"/>
    </row>
    <row r="17" spans="1:21">
      <c r="A17" s="20" t="s">
        <v>377</v>
      </c>
      <c r="B17" s="206">
        <v>3.5562863058591476E-3</v>
      </c>
      <c r="C17" s="153"/>
      <c r="D17" s="200"/>
      <c r="E17" s="200"/>
      <c r="F17" s="200"/>
      <c r="G17" s="200"/>
      <c r="H17" s="200"/>
      <c r="I17" s="200"/>
      <c r="J17" s="200"/>
      <c r="K17" s="200"/>
      <c r="L17" s="200"/>
      <c r="M17" s="201"/>
      <c r="N17" s="202"/>
      <c r="O17" s="203"/>
      <c r="P17" s="153"/>
      <c r="Q17" s="153"/>
      <c r="R17" s="204"/>
      <c r="S17" s="153"/>
      <c r="T17" s="153"/>
      <c r="U17" s="153"/>
    </row>
    <row r="18" spans="1:21">
      <c r="A18" s="20" t="s">
        <v>378</v>
      </c>
      <c r="B18" s="206">
        <v>0</v>
      </c>
      <c r="C18" s="153"/>
      <c r="D18" s="200"/>
      <c r="E18" s="200"/>
      <c r="F18" s="200"/>
      <c r="G18" s="200"/>
      <c r="H18" s="200"/>
      <c r="I18" s="200"/>
      <c r="J18" s="200"/>
      <c r="K18" s="200"/>
      <c r="L18" s="200"/>
      <c r="M18" s="201"/>
      <c r="N18" s="202"/>
      <c r="O18" s="203"/>
      <c r="P18" s="153"/>
      <c r="Q18" s="153"/>
      <c r="R18" s="204"/>
      <c r="S18" s="153"/>
      <c r="T18" s="153"/>
      <c r="U18" s="153"/>
    </row>
    <row r="19" spans="1:21">
      <c r="A19" s="20" t="s">
        <v>402</v>
      </c>
      <c r="B19" s="206">
        <v>2.9332454918430807E-3</v>
      </c>
      <c r="C19" s="153"/>
      <c r="D19" s="200"/>
      <c r="E19" s="200"/>
      <c r="F19" s="200"/>
      <c r="G19" s="200"/>
      <c r="H19" s="200"/>
      <c r="I19" s="200"/>
      <c r="J19" s="200"/>
      <c r="K19" s="200"/>
      <c r="L19" s="200"/>
      <c r="M19" s="201"/>
      <c r="N19" s="202"/>
      <c r="O19" s="203"/>
      <c r="P19" s="153"/>
      <c r="Q19" s="153"/>
      <c r="R19" s="204"/>
      <c r="S19" s="153"/>
      <c r="T19" s="153"/>
      <c r="U19" s="153"/>
    </row>
    <row r="20" spans="1:21">
      <c r="A20" s="20" t="s">
        <v>379</v>
      </c>
      <c r="B20" s="206">
        <v>8.6822430290103073E-3</v>
      </c>
      <c r="C20" s="153"/>
      <c r="D20" s="200"/>
      <c r="E20" s="200"/>
      <c r="F20" s="200"/>
      <c r="G20" s="200"/>
      <c r="H20" s="200"/>
      <c r="I20" s="200"/>
      <c r="J20" s="200"/>
      <c r="K20" s="200"/>
      <c r="L20" s="200"/>
      <c r="M20" s="201"/>
      <c r="N20" s="202"/>
      <c r="O20" s="203"/>
      <c r="P20" s="153"/>
      <c r="Q20" s="153"/>
      <c r="R20" s="204"/>
      <c r="S20" s="153"/>
      <c r="T20" s="153"/>
      <c r="U20" s="153"/>
    </row>
    <row r="21" spans="1:21">
      <c r="A21" s="20" t="s">
        <v>380</v>
      </c>
      <c r="B21" s="206">
        <v>2.2604450137558362E-2</v>
      </c>
      <c r="C21" s="153"/>
      <c r="D21" s="200"/>
      <c r="E21" s="200"/>
      <c r="F21" s="200"/>
      <c r="G21" s="200"/>
      <c r="H21" s="200"/>
      <c r="I21" s="200"/>
      <c r="J21" s="200"/>
      <c r="K21" s="200"/>
      <c r="L21" s="200"/>
      <c r="M21" s="201"/>
      <c r="N21" s="202"/>
      <c r="O21" s="203"/>
      <c r="P21" s="153"/>
      <c r="Q21" s="153"/>
      <c r="R21" s="204"/>
      <c r="S21" s="153"/>
      <c r="T21" s="153"/>
      <c r="U21" s="153"/>
    </row>
    <row r="22" spans="1:21">
      <c r="B22" s="153"/>
      <c r="C22" s="153"/>
      <c r="D22" s="200"/>
      <c r="E22" s="200"/>
      <c r="F22" s="200"/>
      <c r="G22" s="200"/>
      <c r="H22" s="200"/>
      <c r="I22" s="200"/>
      <c r="J22" s="200"/>
      <c r="K22" s="200"/>
      <c r="L22" s="200"/>
      <c r="M22" s="201"/>
      <c r="N22" s="202"/>
      <c r="O22" s="203"/>
      <c r="P22" s="153"/>
      <c r="Q22" s="153"/>
      <c r="R22" s="204"/>
      <c r="S22" s="153"/>
      <c r="T22" s="153"/>
      <c r="U22" s="153"/>
    </row>
    <row r="23" spans="1:21">
      <c r="B23" s="153"/>
      <c r="C23" s="153"/>
      <c r="D23" s="200"/>
      <c r="E23" s="200"/>
      <c r="F23" s="200"/>
      <c r="G23" s="200"/>
      <c r="H23" s="200"/>
      <c r="I23" s="200"/>
      <c r="J23" s="200"/>
      <c r="K23" s="200"/>
      <c r="L23" s="200"/>
      <c r="M23" s="201"/>
      <c r="N23" s="202"/>
      <c r="O23" s="203"/>
      <c r="P23" s="153"/>
      <c r="Q23" s="153"/>
      <c r="R23" s="204"/>
      <c r="S23" s="153"/>
      <c r="T23" s="153"/>
      <c r="U23" s="153"/>
    </row>
    <row r="24" spans="1:21">
      <c r="B24" s="153"/>
      <c r="C24" s="153"/>
      <c r="D24" s="200"/>
      <c r="E24" s="200"/>
      <c r="F24" s="200"/>
      <c r="G24" s="200"/>
      <c r="H24" s="200"/>
      <c r="I24" s="200"/>
      <c r="J24" s="200"/>
      <c r="K24" s="200"/>
      <c r="L24" s="200"/>
      <c r="M24" s="201"/>
      <c r="N24" s="202"/>
      <c r="O24" s="203"/>
      <c r="P24" s="153"/>
      <c r="Q24" s="153"/>
      <c r="R24" s="204"/>
      <c r="S24" s="153"/>
      <c r="T24" s="153"/>
      <c r="U24" s="153"/>
    </row>
    <row r="25" spans="1:21">
      <c r="B25" s="153"/>
      <c r="C25" s="153"/>
      <c r="D25" s="200"/>
      <c r="E25" s="200"/>
      <c r="F25" s="200"/>
      <c r="G25" s="200"/>
      <c r="H25" s="200"/>
      <c r="I25" s="200"/>
      <c r="J25" s="200"/>
      <c r="K25" s="200"/>
      <c r="L25" s="200"/>
      <c r="M25" s="201"/>
      <c r="N25" s="202"/>
      <c r="O25" s="203"/>
      <c r="P25" s="153"/>
      <c r="Q25" s="153"/>
      <c r="R25" s="204"/>
      <c r="S25" s="153"/>
      <c r="T25" s="153"/>
      <c r="U25" s="153"/>
    </row>
    <row r="26" spans="1:21">
      <c r="B26" s="153"/>
      <c r="C26" s="153"/>
      <c r="D26" s="200"/>
      <c r="E26" s="200"/>
      <c r="F26" s="200"/>
      <c r="G26" s="200"/>
      <c r="H26" s="200"/>
      <c r="I26" s="200"/>
      <c r="J26" s="200"/>
      <c r="K26" s="200"/>
      <c r="L26" s="200"/>
      <c r="M26" s="201"/>
      <c r="N26" s="202"/>
      <c r="O26" s="203"/>
      <c r="P26" s="153"/>
      <c r="Q26" s="153"/>
      <c r="R26" s="204"/>
      <c r="S26" s="153"/>
      <c r="T26" s="153"/>
      <c r="U26" s="153"/>
    </row>
    <row r="27" spans="1:21">
      <c r="B27" s="153"/>
      <c r="C27" s="153"/>
      <c r="D27" s="200"/>
      <c r="E27" s="200"/>
      <c r="F27" s="200"/>
      <c r="G27" s="200"/>
      <c r="H27" s="200"/>
      <c r="I27" s="200"/>
      <c r="J27" s="200"/>
      <c r="K27" s="200"/>
      <c r="L27" s="200"/>
      <c r="M27" s="201"/>
      <c r="N27" s="202"/>
      <c r="O27" s="203"/>
      <c r="P27" s="153"/>
      <c r="Q27" s="153"/>
      <c r="R27" s="204"/>
      <c r="S27" s="153"/>
      <c r="T27" s="153"/>
      <c r="U27" s="153"/>
    </row>
    <row r="28" spans="1:21">
      <c r="B28" s="153"/>
      <c r="C28" s="153"/>
      <c r="D28" s="200"/>
      <c r="E28" s="200"/>
      <c r="F28" s="200"/>
      <c r="G28" s="200"/>
      <c r="H28" s="200"/>
      <c r="I28" s="200"/>
      <c r="J28" s="200"/>
      <c r="K28" s="200"/>
      <c r="L28" s="200"/>
      <c r="M28" s="201"/>
      <c r="N28" s="202"/>
      <c r="O28" s="203"/>
      <c r="P28" s="153"/>
      <c r="Q28" s="153"/>
      <c r="R28" s="153"/>
      <c r="S28" s="153"/>
      <c r="T28" s="153"/>
      <c r="U28" s="153"/>
    </row>
    <row r="29" spans="1:21">
      <c r="B29" s="153"/>
      <c r="C29" s="153"/>
      <c r="D29" s="153"/>
      <c r="E29" s="153"/>
      <c r="F29" s="153"/>
      <c r="G29" s="153"/>
      <c r="H29" s="153"/>
      <c r="I29" s="153"/>
      <c r="J29" s="153"/>
      <c r="K29" s="153"/>
      <c r="L29" s="153"/>
      <c r="M29" s="153"/>
      <c r="N29" s="153"/>
      <c r="O29" s="153"/>
      <c r="P29" s="153"/>
      <c r="Q29" s="153"/>
      <c r="R29" s="153"/>
      <c r="S29" s="153"/>
      <c r="T29" s="153"/>
      <c r="U29" s="153"/>
    </row>
    <row r="30" spans="1:21">
      <c r="B30" s="153"/>
      <c r="C30" s="153"/>
      <c r="D30" s="153"/>
      <c r="E30" s="153"/>
      <c r="F30" s="153"/>
      <c r="G30" s="153"/>
      <c r="H30" s="153"/>
      <c r="I30" s="153"/>
      <c r="J30" s="153"/>
      <c r="K30" s="153"/>
      <c r="L30" s="153"/>
      <c r="M30" s="153"/>
      <c r="N30" s="153"/>
      <c r="O30" s="153"/>
      <c r="P30" s="153"/>
      <c r="Q30" s="153"/>
      <c r="R30" s="153"/>
      <c r="S30" s="153"/>
      <c r="T30" s="153"/>
      <c r="U30" s="153"/>
    </row>
    <row r="31" spans="1:21">
      <c r="B31" s="153"/>
      <c r="C31" s="153"/>
      <c r="D31" s="153"/>
      <c r="E31" s="153"/>
      <c r="F31" s="153"/>
      <c r="G31" s="153"/>
      <c r="H31" s="153"/>
      <c r="I31" s="153"/>
      <c r="J31" s="153"/>
      <c r="K31" s="153"/>
      <c r="L31" s="153"/>
      <c r="M31" s="153"/>
      <c r="N31" s="153"/>
      <c r="O31" s="153"/>
      <c r="P31" s="153"/>
      <c r="Q31" s="153"/>
      <c r="R31" s="153"/>
      <c r="S31" s="153"/>
      <c r="T31" s="153"/>
      <c r="U31" s="153"/>
    </row>
    <row r="32" spans="1:21">
      <c r="B32" s="153"/>
      <c r="C32" s="153"/>
      <c r="D32" s="153"/>
      <c r="E32" s="153"/>
      <c r="F32" s="153"/>
      <c r="G32" s="153"/>
      <c r="H32" s="153"/>
      <c r="I32" s="153"/>
      <c r="J32" s="153"/>
      <c r="K32" s="153"/>
      <c r="L32" s="153"/>
      <c r="M32" s="153"/>
      <c r="N32" s="153"/>
      <c r="O32" s="153"/>
      <c r="P32" s="153"/>
      <c r="Q32" s="153"/>
      <c r="R32" s="153"/>
      <c r="S32" s="153"/>
      <c r="T32" s="153"/>
      <c r="U32" s="153"/>
    </row>
    <row r="33" spans="2:21">
      <c r="B33" s="153"/>
      <c r="C33" s="153"/>
      <c r="D33" s="153"/>
      <c r="E33" s="153"/>
      <c r="F33" s="153"/>
      <c r="G33" s="153"/>
      <c r="H33" s="153"/>
      <c r="I33" s="153"/>
      <c r="J33" s="153"/>
      <c r="K33" s="153"/>
      <c r="L33" s="153"/>
      <c r="M33" s="153"/>
      <c r="N33" s="153"/>
      <c r="O33" s="153"/>
      <c r="P33" s="153"/>
      <c r="Q33" s="153"/>
      <c r="R33" s="153"/>
      <c r="S33" s="153"/>
      <c r="T33" s="153"/>
      <c r="U33" s="153"/>
    </row>
    <row r="34" spans="2:21">
      <c r="B34" s="153"/>
      <c r="C34" s="153"/>
      <c r="D34" s="153"/>
      <c r="E34" s="153"/>
      <c r="F34" s="153"/>
      <c r="G34" s="153"/>
      <c r="H34" s="153"/>
      <c r="I34" s="153"/>
      <c r="J34" s="153"/>
      <c r="K34" s="153"/>
      <c r="L34" s="153"/>
      <c r="M34" s="153"/>
      <c r="N34" s="153"/>
      <c r="O34" s="153"/>
      <c r="P34" s="153"/>
      <c r="Q34" s="153"/>
      <c r="R34" s="153"/>
      <c r="S34" s="153"/>
      <c r="T34" s="153"/>
      <c r="U34" s="153"/>
    </row>
    <row r="35" spans="2:21">
      <c r="B35" s="153"/>
      <c r="C35" s="153"/>
      <c r="D35" s="153"/>
      <c r="E35" s="153"/>
      <c r="F35" s="153"/>
      <c r="G35" s="153"/>
      <c r="H35" s="153"/>
      <c r="I35" s="153"/>
      <c r="J35" s="153"/>
      <c r="K35" s="153"/>
      <c r="L35" s="153"/>
      <c r="M35" s="153"/>
      <c r="N35" s="153"/>
      <c r="O35" s="153"/>
      <c r="P35" s="153"/>
      <c r="Q35" s="153"/>
      <c r="R35" s="153"/>
      <c r="S35" s="153"/>
      <c r="T35" s="153"/>
      <c r="U35" s="153"/>
    </row>
    <row r="36" spans="2:21">
      <c r="B36" s="153"/>
      <c r="C36" s="153"/>
      <c r="D36" s="153"/>
      <c r="E36" s="153"/>
      <c r="F36" s="153"/>
      <c r="G36" s="153"/>
      <c r="H36" s="153"/>
      <c r="I36" s="153"/>
      <c r="J36" s="153"/>
      <c r="K36" s="153"/>
      <c r="L36" s="153"/>
      <c r="M36" s="153"/>
      <c r="N36" s="153"/>
      <c r="O36" s="153"/>
      <c r="P36" s="153"/>
      <c r="Q36" s="153"/>
      <c r="R36" s="153"/>
      <c r="S36" s="153"/>
      <c r="T36" s="153"/>
      <c r="U36" s="153"/>
    </row>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dimension ref="B36:B52"/>
  <sheetViews>
    <sheetView zoomScaleNormal="100" workbookViewId="0">
      <selection activeCell="B3" sqref="B3:F52"/>
    </sheetView>
  </sheetViews>
  <sheetFormatPr defaultRowHeight="12.75"/>
  <sheetData>
    <row r="36" spans="2:2">
      <c r="B36" s="205"/>
    </row>
    <row r="40" spans="2:2">
      <c r="B40" s="205"/>
    </row>
    <row r="44" spans="2:2">
      <c r="B44" s="205"/>
    </row>
    <row r="48" spans="2:2">
      <c r="B48" s="205"/>
    </row>
    <row r="52" spans="2:2">
      <c r="B52" s="205"/>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7PSourceSummary</vt:lpstr>
      <vt:lpstr>forRPM</vt:lpstr>
      <vt:lpstr>SC-Retro</vt:lpstr>
      <vt:lpstr>M_Input_Retro_Out</vt:lpstr>
      <vt:lpstr>M_Input_Retro</vt:lpstr>
      <vt:lpstr>MMap</vt:lpstr>
      <vt:lpstr>Savings and Cost</vt:lpstr>
      <vt:lpstr>Applicability Comments</vt:lpstr>
      <vt:lpstr>BPA Info</vt:lpstr>
      <vt:lpstr>MeasureOutputR</vt:lpstr>
    </vt:vector>
  </TitlesOfParts>
  <Company>Northwest Power and Conservation Council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Smit</dc:creator>
  <cp:lastModifiedBy>Kevin Smit</cp:lastModifiedBy>
  <dcterms:created xsi:type="dcterms:W3CDTF">2014-10-09T18:33:40Z</dcterms:created>
  <dcterms:modified xsi:type="dcterms:W3CDTF">2015-03-25T23:26:32Z</dcterms:modified>
</cp:coreProperties>
</file>