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22" r:id="rId2"/>
    <sheet name="SC-New" sheetId="6" r:id="rId3"/>
    <sheet name="SC-NR" sheetId="19" r:id="rId4"/>
    <sheet name="M_Input_Out" sheetId="40" r:id="rId5"/>
    <sheet name="M_Input_New_Out" sheetId="42" r:id="rId6"/>
    <sheet name="M_Input_New" sheetId="41" r:id="rId7"/>
    <sheet name="M_Input" sheetId="36" r:id="rId8"/>
    <sheet name="MMap" sheetId="37" r:id="rId9"/>
    <sheet name="Savings and Cost" sheetId="38" r:id="rId10"/>
    <sheet name="Summary" sheetId="39" r:id="rId11"/>
  </sheets>
  <externalReferences>
    <externalReference r:id="rId12"/>
    <externalReference r:id="rId13"/>
    <externalReference r:id="rId14"/>
    <externalReference r:id="rId15"/>
  </externalReferences>
  <definedNames>
    <definedName name="_xlnm._FilterDatabase" localSheetId="10" hidden="1">Summary!$A$1:$P$52</definedName>
    <definedName name="_Key1" localSheetId="6" hidden="1">#REF!</definedName>
    <definedName name="_Key1" hidden="1">#REF!</definedName>
    <definedName name="_Order1" hidden="1">255</definedName>
    <definedName name="_Sort" localSheetId="6" hidden="1">#REF!</definedName>
    <definedName name="_Sort" hidden="1">#REF!</definedName>
    <definedName name="atest">"a15:c19"</definedName>
    <definedName name="BLDGTYP" localSheetId="2">[1]APPLIC!$C$11:$U$11</definedName>
    <definedName name="BLDGTYP" localSheetId="3">[1]APPLIC!$C$11:$U$11</definedName>
    <definedName name="MeasureOutputN">M_Input_New_Out!$A$4:$AM$21</definedName>
    <definedName name="MeasureOutputR">M_Input_Out!$A$4:$AM$21</definedName>
    <definedName name="PC_Main">[0]!PC_Main</definedName>
    <definedName name="TestMeasure">[0]!TestMeasure</definedName>
    <definedName name="V_POST2013">[1]CHAR!$B$13:$T$52</definedName>
    <definedName name="V_PRE2013">[1]CHAR!$B$61:$T$100</definedName>
  </definedNames>
  <calcPr calcId="125725"/>
</workbook>
</file>

<file path=xl/calcChain.xml><?xml version="1.0" encoding="utf-8"?>
<calcChain xmlns="http://schemas.openxmlformats.org/spreadsheetml/2006/main">
  <c r="D9" i="6"/>
  <c r="D8"/>
  <c r="D9" i="19"/>
  <c r="D8"/>
  <c r="A62" i="6"/>
  <c r="B62"/>
  <c r="A63"/>
  <c r="B63"/>
  <c r="A64"/>
  <c r="B64"/>
  <c r="A65"/>
  <c r="B65"/>
  <c r="A66"/>
  <c r="B66"/>
  <c r="A67"/>
  <c r="B67"/>
  <c r="A68"/>
  <c r="B68"/>
  <c r="A69"/>
  <c r="B69"/>
  <c r="A70"/>
  <c r="B70"/>
  <c r="A71"/>
  <c r="B71"/>
  <c r="A72"/>
  <c r="B72"/>
  <c r="A73"/>
  <c r="B73"/>
  <c r="A74"/>
  <c r="B74"/>
  <c r="A75"/>
  <c r="B75"/>
  <c r="A76"/>
  <c r="B76"/>
  <c r="A77"/>
  <c r="B77"/>
  <c r="A78"/>
  <c r="B78"/>
  <c r="B61"/>
  <c r="A61"/>
  <c r="O25" i="41"/>
  <c r="H25"/>
  <c r="O24"/>
  <c r="H24"/>
  <c r="O23"/>
  <c r="H23"/>
  <c r="O22"/>
  <c r="H22"/>
  <c r="O21"/>
  <c r="H21"/>
  <c r="O20"/>
  <c r="H20"/>
  <c r="O19"/>
  <c r="H19"/>
  <c r="O18"/>
  <c r="H18"/>
  <c r="O17"/>
  <c r="H17"/>
  <c r="O16"/>
  <c r="H16"/>
  <c r="O15"/>
  <c r="H15"/>
  <c r="O14"/>
  <c r="H14"/>
  <c r="O13"/>
  <c r="H13"/>
  <c r="O12"/>
  <c r="H12"/>
  <c r="O11"/>
  <c r="H11"/>
  <c r="O10"/>
  <c r="H10"/>
  <c r="O9"/>
  <c r="H9"/>
  <c r="O8"/>
  <c r="H8"/>
  <c r="B2"/>
  <c r="A9" i="36"/>
  <c r="A10"/>
  <c r="A13"/>
  <c r="A14"/>
  <c r="A17"/>
  <c r="A18"/>
  <c r="A21"/>
  <c r="A22"/>
  <c r="A25"/>
  <c r="A8"/>
  <c r="A12" i="37"/>
  <c r="A13"/>
  <c r="A14"/>
  <c r="A11" i="36"/>
  <c r="A15" i="37"/>
  <c r="A12" i="36"/>
  <c r="B12" s="1"/>
  <c r="A16" i="37"/>
  <c r="A17"/>
  <c r="A18"/>
  <c r="A15" i="36"/>
  <c r="B15" s="1"/>
  <c r="A19" i="37"/>
  <c r="A16" i="36"/>
  <c r="A20" i="37"/>
  <c r="A21"/>
  <c r="A22"/>
  <c r="A19" i="36"/>
  <c r="A23" i="37"/>
  <c r="A20" i="36"/>
  <c r="A24" i="37"/>
  <c r="A25"/>
  <c r="A26"/>
  <c r="A23" i="36"/>
  <c r="B23" s="1"/>
  <c r="A27" i="37"/>
  <c r="A24" i="36"/>
  <c r="A28" i="37"/>
  <c r="A29"/>
  <c r="A8" i="41"/>
  <c r="B8"/>
  <c r="A30" i="37"/>
  <c r="A9" i="41"/>
  <c r="B9" s="1"/>
  <c r="A31" i="37"/>
  <c r="A10" i="41"/>
  <c r="B10"/>
  <c r="A32" i="37"/>
  <c r="A11" i="41"/>
  <c r="B11" s="1"/>
  <c r="A33" i="37"/>
  <c r="A12" i="41"/>
  <c r="B12"/>
  <c r="A34" i="37"/>
  <c r="A13" i="41"/>
  <c r="B13" s="1"/>
  <c r="A35" i="37"/>
  <c r="A14" i="41"/>
  <c r="B14"/>
  <c r="A36" i="37"/>
  <c r="A15" i="41"/>
  <c r="B15" s="1"/>
  <c r="A37" i="37"/>
  <c r="A16" i="41"/>
  <c r="B16"/>
  <c r="A38" i="37"/>
  <c r="A17" i="41"/>
  <c r="B17" s="1"/>
  <c r="A39" i="37"/>
  <c r="A18" i="41"/>
  <c r="B18"/>
  <c r="A40" i="37"/>
  <c r="A19" i="41"/>
  <c r="B19" s="1"/>
  <c r="A41" i="37"/>
  <c r="A20" i="41"/>
  <c r="B20"/>
  <c r="A42" i="37"/>
  <c r="A21" i="41"/>
  <c r="B21" s="1"/>
  <c r="A43" i="37"/>
  <c r="A22" i="41"/>
  <c r="B22"/>
  <c r="A44" i="37"/>
  <c r="A23" i="41"/>
  <c r="B23" s="1"/>
  <c r="A45" i="37"/>
  <c r="A24" i="41"/>
  <c r="B24"/>
  <c r="A46" i="37"/>
  <c r="A25" i="41"/>
  <c r="B25" s="1"/>
  <c r="A11" i="37"/>
  <c r="C11"/>
  <c r="G52" i="39"/>
  <c r="G51"/>
  <c r="G50"/>
  <c r="G49"/>
  <c r="G48"/>
  <c r="G47"/>
  <c r="G46"/>
  <c r="G45"/>
  <c r="G44"/>
  <c r="G43"/>
  <c r="G42"/>
  <c r="G41"/>
  <c r="G40"/>
  <c r="G39"/>
  <c r="G38"/>
  <c r="G37"/>
  <c r="G36"/>
  <c r="G35"/>
  <c r="G34"/>
  <c r="G33"/>
  <c r="G32"/>
  <c r="G31"/>
  <c r="G30"/>
  <c r="G29"/>
  <c r="G28"/>
  <c r="G27"/>
  <c r="G26"/>
  <c r="G25"/>
  <c r="G24"/>
  <c r="G23"/>
  <c r="G22"/>
  <c r="G21"/>
  <c r="G20"/>
  <c r="G6" i="38" s="1"/>
  <c r="G19" i="39"/>
  <c r="G18"/>
  <c r="G17"/>
  <c r="G16"/>
  <c r="G15"/>
  <c r="G14"/>
  <c r="G13"/>
  <c r="G12"/>
  <c r="G11"/>
  <c r="G10"/>
  <c r="G9"/>
  <c r="G8"/>
  <c r="G7"/>
  <c r="G6"/>
  <c r="G5"/>
  <c r="G4"/>
  <c r="G3"/>
  <c r="G2"/>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I10"/>
  <c r="I9"/>
  <c r="I8"/>
  <c r="I7"/>
  <c r="I6"/>
  <c r="I5"/>
  <c r="I4"/>
  <c r="I3"/>
  <c r="I2"/>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E55" s="1"/>
  <c r="E56" s="1"/>
  <c r="B2" i="36"/>
  <c r="F27" i="38"/>
  <c r="H11" i="37" s="1"/>
  <c r="D8" i="36" s="1"/>
  <c r="A36" i="19" s="1"/>
  <c r="H22" i="38"/>
  <c r="A22"/>
  <c r="H21"/>
  <c r="A21"/>
  <c r="H20"/>
  <c r="A20"/>
  <c r="H19"/>
  <c r="G19"/>
  <c r="A19"/>
  <c r="H18"/>
  <c r="A18"/>
  <c r="H17"/>
  <c r="A17"/>
  <c r="H16"/>
  <c r="G16"/>
  <c r="H15"/>
  <c r="H14"/>
  <c r="A14"/>
  <c r="H13"/>
  <c r="G13"/>
  <c r="H12"/>
  <c r="A12"/>
  <c r="H11"/>
  <c r="G11"/>
  <c r="H10"/>
  <c r="G10"/>
  <c r="H9"/>
  <c r="H8"/>
  <c r="G8"/>
  <c r="H7"/>
  <c r="G7"/>
  <c r="H6"/>
  <c r="H5"/>
  <c r="G5"/>
  <c r="C46" i="37"/>
  <c r="B46"/>
  <c r="D46"/>
  <c r="B25" i="36"/>
  <c r="B45" i="37"/>
  <c r="D45"/>
  <c r="B24" i="36"/>
  <c r="B44" i="37"/>
  <c r="C44"/>
  <c r="D44"/>
  <c r="C43"/>
  <c r="B43"/>
  <c r="D43"/>
  <c r="C42"/>
  <c r="B42"/>
  <c r="D42"/>
  <c r="B21" i="36"/>
  <c r="B41" i="37"/>
  <c r="D41"/>
  <c r="B20" i="36"/>
  <c r="B40" i="37"/>
  <c r="C40"/>
  <c r="D40"/>
  <c r="C39"/>
  <c r="B39"/>
  <c r="D39"/>
  <c r="C38"/>
  <c r="B38"/>
  <c r="D38"/>
  <c r="B17" i="36"/>
  <c r="B37" i="37"/>
  <c r="D37"/>
  <c r="B16" i="36"/>
  <c r="B36" i="37"/>
  <c r="C36"/>
  <c r="D36"/>
  <c r="C35"/>
  <c r="B35"/>
  <c r="D35"/>
  <c r="C34"/>
  <c r="B34"/>
  <c r="D34"/>
  <c r="B13" i="36"/>
  <c r="B33" i="37"/>
  <c r="D33"/>
  <c r="B32"/>
  <c r="C32"/>
  <c r="D32"/>
  <c r="C31"/>
  <c r="B31"/>
  <c r="D31"/>
  <c r="C30"/>
  <c r="B30"/>
  <c r="D30"/>
  <c r="B9" i="36"/>
  <c r="B29" i="37"/>
  <c r="B28"/>
  <c r="C28"/>
  <c r="D28"/>
  <c r="C27"/>
  <c r="B27"/>
  <c r="D27"/>
  <c r="C26"/>
  <c r="B26"/>
  <c r="D26"/>
  <c r="B25"/>
  <c r="B24"/>
  <c r="C24"/>
  <c r="D24"/>
  <c r="C23"/>
  <c r="B23"/>
  <c r="D23"/>
  <c r="C22"/>
  <c r="B22"/>
  <c r="D22"/>
  <c r="B21"/>
  <c r="B20"/>
  <c r="C20"/>
  <c r="D20"/>
  <c r="C19"/>
  <c r="B19"/>
  <c r="D19"/>
  <c r="C18"/>
  <c r="B18"/>
  <c r="D18"/>
  <c r="B17"/>
  <c r="B16"/>
  <c r="C16"/>
  <c r="D16"/>
  <c r="C15"/>
  <c r="B15"/>
  <c r="D15"/>
  <c r="C14"/>
  <c r="B14"/>
  <c r="D14"/>
  <c r="B13"/>
  <c r="B12"/>
  <c r="C12"/>
  <c r="D12"/>
  <c r="B11"/>
  <c r="D11"/>
  <c r="O25" i="36"/>
  <c r="H25"/>
  <c r="O24"/>
  <c r="H24"/>
  <c r="O23"/>
  <c r="H23"/>
  <c r="O22"/>
  <c r="H22"/>
  <c r="B22"/>
  <c r="O21"/>
  <c r="H21"/>
  <c r="O20"/>
  <c r="H20"/>
  <c r="O19"/>
  <c r="H19"/>
  <c r="B19"/>
  <c r="O18"/>
  <c r="H18"/>
  <c r="B18"/>
  <c r="O17"/>
  <c r="H17"/>
  <c r="O16"/>
  <c r="H16"/>
  <c r="O15"/>
  <c r="H15"/>
  <c r="O14"/>
  <c r="H14"/>
  <c r="B14"/>
  <c r="O13"/>
  <c r="H13"/>
  <c r="O12"/>
  <c r="H12"/>
  <c r="O11"/>
  <c r="H11"/>
  <c r="B11"/>
  <c r="O10"/>
  <c r="H10"/>
  <c r="B10"/>
  <c r="O9"/>
  <c r="H9"/>
  <c r="O8"/>
  <c r="H8"/>
  <c r="B3" i="22"/>
  <c r="B4" s="1"/>
  <c r="B5" s="1"/>
  <c r="B6" s="1"/>
  <c r="B7" s="1"/>
  <c r="B8" s="1"/>
  <c r="B9" s="1"/>
  <c r="B10" s="1"/>
  <c r="B11" s="1"/>
  <c r="B12" s="1"/>
  <c r="B13" s="1"/>
  <c r="B14" s="1"/>
  <c r="B15" s="1"/>
  <c r="B16" s="1"/>
  <c r="B17" s="1"/>
  <c r="B18" s="1"/>
  <c r="B19" s="1"/>
  <c r="B20" s="1"/>
  <c r="C9" i="19"/>
  <c r="E11" s="1"/>
  <c r="E35" s="1"/>
  <c r="C9" i="6"/>
  <c r="E11" s="1"/>
  <c r="E59" s="1"/>
  <c r="E84" s="1"/>
  <c r="E121" s="1"/>
  <c r="A9" i="19"/>
  <c r="E18" i="22" s="1"/>
  <c r="A9" i="6"/>
  <c r="D13" i="37"/>
  <c r="C13"/>
  <c r="D29"/>
  <c r="B8" i="36"/>
  <c r="C29" i="37"/>
  <c r="D17"/>
  <c r="C17"/>
  <c r="D21"/>
  <c r="C21"/>
  <c r="D25"/>
  <c r="C25"/>
  <c r="C33"/>
  <c r="C37"/>
  <c r="C41"/>
  <c r="C45"/>
  <c r="C4" i="22"/>
  <c r="C5"/>
  <c r="C6"/>
  <c r="C7"/>
  <c r="C8"/>
  <c r="C9"/>
  <c r="C10"/>
  <c r="C11"/>
  <c r="C12"/>
  <c r="C13"/>
  <c r="C14"/>
  <c r="C15"/>
  <c r="C16"/>
  <c r="C17"/>
  <c r="C18"/>
  <c r="C19"/>
  <c r="C20"/>
  <c r="C3"/>
  <c r="AD2"/>
  <c r="AC2"/>
  <c r="AB2"/>
  <c r="AA2"/>
  <c r="Z2"/>
  <c r="Y2"/>
  <c r="X2"/>
  <c r="W2"/>
  <c r="V2"/>
  <c r="U2"/>
  <c r="T2"/>
  <c r="S2"/>
  <c r="R2"/>
  <c r="Q2"/>
  <c r="P2"/>
  <c r="O2"/>
  <c r="N2"/>
  <c r="M2"/>
  <c r="L2"/>
  <c r="K2"/>
  <c r="Y122" i="19"/>
  <c r="Y121"/>
  <c r="D121"/>
  <c r="C74"/>
  <c r="C58"/>
  <c r="C53"/>
  <c r="C52"/>
  <c r="C51"/>
  <c r="C50"/>
  <c r="C49"/>
  <c r="C48"/>
  <c r="C47"/>
  <c r="C46"/>
  <c r="C71"/>
  <c r="C45"/>
  <c r="C44"/>
  <c r="C43"/>
  <c r="C42"/>
  <c r="C41"/>
  <c r="C40"/>
  <c r="C39"/>
  <c r="C38"/>
  <c r="C37"/>
  <c r="C36"/>
  <c r="C35"/>
  <c r="G10"/>
  <c r="H10"/>
  <c r="I10"/>
  <c r="J10"/>
  <c r="K10"/>
  <c r="L10"/>
  <c r="M10"/>
  <c r="N10"/>
  <c r="O10"/>
  <c r="P10"/>
  <c r="Q10"/>
  <c r="R10"/>
  <c r="S10"/>
  <c r="T10"/>
  <c r="U10"/>
  <c r="V10"/>
  <c r="W10"/>
  <c r="X10"/>
  <c r="F10"/>
  <c r="D35"/>
  <c r="D159" s="1"/>
  <c r="C68"/>
  <c r="D68"/>
  <c r="J10" i="22"/>
  <c r="C72" i="19"/>
  <c r="D72"/>
  <c r="J14" i="22"/>
  <c r="C63" i="19"/>
  <c r="C61"/>
  <c r="D61"/>
  <c r="J3" i="22"/>
  <c r="C65" i="19"/>
  <c r="C69"/>
  <c r="C73"/>
  <c r="C77"/>
  <c r="D77"/>
  <c r="J19" i="22"/>
  <c r="AN19" s="1"/>
  <c r="C70" i="19"/>
  <c r="C78"/>
  <c r="D78"/>
  <c r="J20" i="22"/>
  <c r="AQ20" s="1"/>
  <c r="C66" i="19"/>
  <c r="D66"/>
  <c r="J8" i="22"/>
  <c r="D74" i="19"/>
  <c r="J16" i="22"/>
  <c r="AI16" s="1"/>
  <c r="C76" i="19"/>
  <c r="D76"/>
  <c r="J18" i="22"/>
  <c r="AO18" s="1"/>
  <c r="C64" i="19"/>
  <c r="D69"/>
  <c r="J11" i="22"/>
  <c r="D63" i="19"/>
  <c r="J5" i="22"/>
  <c r="AT5" s="1"/>
  <c r="D70" i="19"/>
  <c r="J12" i="22"/>
  <c r="C75" i="19"/>
  <c r="D75"/>
  <c r="J17" i="22"/>
  <c r="AH17" s="1"/>
  <c r="C62" i="19"/>
  <c r="C67"/>
  <c r="D71"/>
  <c r="J13" i="22"/>
  <c r="D67" i="19"/>
  <c r="J9" i="22"/>
  <c r="AH9" s="1"/>
  <c r="D64" i="19"/>
  <c r="J6" i="22"/>
  <c r="D65" i="19"/>
  <c r="J7" i="22"/>
  <c r="AN7" s="1"/>
  <c r="D62" i="19"/>
  <c r="J4" i="22"/>
  <c r="D73" i="19"/>
  <c r="J15" i="22"/>
  <c r="AF15" s="1"/>
  <c r="BC18"/>
  <c r="AG10"/>
  <c r="AK10"/>
  <c r="AO10"/>
  <c r="AS10"/>
  <c r="AW10"/>
  <c r="BA10"/>
  <c r="AF10"/>
  <c r="AL10"/>
  <c r="AQ10"/>
  <c r="AV10"/>
  <c r="BB10"/>
  <c r="AJ10"/>
  <c r="AP10"/>
  <c r="AU10"/>
  <c r="AZ10"/>
  <c r="AN10"/>
  <c r="AY10"/>
  <c r="AM10"/>
  <c r="AX10"/>
  <c r="AI10"/>
  <c r="AT10"/>
  <c r="BD10"/>
  <c r="AH10"/>
  <c r="AR10"/>
  <c r="BC10"/>
  <c r="F10"/>
  <c r="AY19"/>
  <c r="AL17"/>
  <c r="AT17"/>
  <c r="BB17"/>
  <c r="AG17"/>
  <c r="AR17"/>
  <c r="BC17"/>
  <c r="AK17"/>
  <c r="AV17"/>
  <c r="AJ17"/>
  <c r="AI17"/>
  <c r="BD17"/>
  <c r="AZ17"/>
  <c r="AY17"/>
  <c r="AF11"/>
  <c r="AJ11"/>
  <c r="AN11"/>
  <c r="AR11"/>
  <c r="AV11"/>
  <c r="AZ11"/>
  <c r="BD11"/>
  <c r="AH11"/>
  <c r="AM11"/>
  <c r="AS11"/>
  <c r="AX11"/>
  <c r="BC11"/>
  <c r="AG11"/>
  <c r="AL11"/>
  <c r="AQ11"/>
  <c r="AW11"/>
  <c r="BB11"/>
  <c r="AK11"/>
  <c r="AU11"/>
  <c r="F11"/>
  <c r="AI11"/>
  <c r="AT11"/>
  <c r="AP11"/>
  <c r="BA11"/>
  <c r="AO11"/>
  <c r="AY11"/>
  <c r="AH13"/>
  <c r="AL13"/>
  <c r="AP13"/>
  <c r="AT13"/>
  <c r="AX13"/>
  <c r="BB13"/>
  <c r="F13"/>
  <c r="AF13"/>
  <c r="AK13"/>
  <c r="AQ13"/>
  <c r="AV13"/>
  <c r="BA13"/>
  <c r="AJ13"/>
  <c r="AO13"/>
  <c r="AU13"/>
  <c r="AZ13"/>
  <c r="AN13"/>
  <c r="AY13"/>
  <c r="AM13"/>
  <c r="BC13"/>
  <c r="AI13"/>
  <c r="AS13"/>
  <c r="BD13"/>
  <c r="AG13"/>
  <c r="AR13"/>
  <c r="AW13"/>
  <c r="AH5"/>
  <c r="AL5"/>
  <c r="AX5"/>
  <c r="BB5"/>
  <c r="AN5"/>
  <c r="AS5"/>
  <c r="AG5"/>
  <c r="AM5"/>
  <c r="BC5"/>
  <c r="AF5"/>
  <c r="AJ5"/>
  <c r="AO5"/>
  <c r="AK5"/>
  <c r="AV5"/>
  <c r="AI8"/>
  <c r="AM8"/>
  <c r="AQ8"/>
  <c r="AU8"/>
  <c r="AY8"/>
  <c r="BC8"/>
  <c r="AH8"/>
  <c r="AN8"/>
  <c r="AS8"/>
  <c r="AX8"/>
  <c r="BD8"/>
  <c r="F8"/>
  <c r="AG8"/>
  <c r="AL8"/>
  <c r="AR8"/>
  <c r="AW8"/>
  <c r="BB8"/>
  <c r="AK8"/>
  <c r="AV8"/>
  <c r="AJ8"/>
  <c r="AT8"/>
  <c r="AF8"/>
  <c r="AP8"/>
  <c r="BA8"/>
  <c r="AO8"/>
  <c r="AZ8"/>
  <c r="AR7"/>
  <c r="AY7"/>
  <c r="AU9"/>
  <c r="AV9"/>
  <c r="AI12"/>
  <c r="AM12"/>
  <c r="AQ12"/>
  <c r="AU12"/>
  <c r="AY12"/>
  <c r="BC12"/>
  <c r="AJ12"/>
  <c r="AO12"/>
  <c r="AT12"/>
  <c r="AZ12"/>
  <c r="AH12"/>
  <c r="AN12"/>
  <c r="AS12"/>
  <c r="AX12"/>
  <c r="BD12"/>
  <c r="F12"/>
  <c r="AG12"/>
  <c r="AR12"/>
  <c r="BB12"/>
  <c r="AF12"/>
  <c r="AP12"/>
  <c r="BA12"/>
  <c r="AL12"/>
  <c r="AW12"/>
  <c r="AK12"/>
  <c r="AV12"/>
  <c r="AM16"/>
  <c r="AQ16"/>
  <c r="BC16"/>
  <c r="AF16"/>
  <c r="AV16"/>
  <c r="BA16"/>
  <c r="AT16"/>
  <c r="AZ16"/>
  <c r="AL16"/>
  <c r="AW16"/>
  <c r="BD16"/>
  <c r="F16"/>
  <c r="BB16"/>
  <c r="AI3"/>
  <c r="AM3"/>
  <c r="AQ3"/>
  <c r="AU3"/>
  <c r="AY3"/>
  <c r="BC3"/>
  <c r="F3"/>
  <c r="AJ3"/>
  <c r="AO3"/>
  <c r="AT3"/>
  <c r="AZ3"/>
  <c r="AF3"/>
  <c r="AH3"/>
  <c r="AN3"/>
  <c r="AS3"/>
  <c r="AX3"/>
  <c r="BD3"/>
  <c r="AG3"/>
  <c r="AR3"/>
  <c r="BB3"/>
  <c r="AK3"/>
  <c r="AV3"/>
  <c r="AL3"/>
  <c r="AW3"/>
  <c r="AP3"/>
  <c r="BA3"/>
  <c r="AR15"/>
  <c r="AH15"/>
  <c r="AP15"/>
  <c r="AI4"/>
  <c r="AM4"/>
  <c r="AQ4"/>
  <c r="AU4"/>
  <c r="AY4"/>
  <c r="BC4"/>
  <c r="AH4"/>
  <c r="AL4"/>
  <c r="AP4"/>
  <c r="AT4"/>
  <c r="AX4"/>
  <c r="BB4"/>
  <c r="AK4"/>
  <c r="AS4"/>
  <c r="BA4"/>
  <c r="AJ4"/>
  <c r="AR4"/>
  <c r="AZ4"/>
  <c r="AG4"/>
  <c r="AF4"/>
  <c r="AV4"/>
  <c r="BD4"/>
  <c r="F4"/>
  <c r="AO4"/>
  <c r="AW4"/>
  <c r="AN4"/>
  <c r="AG6"/>
  <c r="AK6"/>
  <c r="AO6"/>
  <c r="AS6"/>
  <c r="AW6"/>
  <c r="BA6"/>
  <c r="AJ6"/>
  <c r="AP6"/>
  <c r="AU6"/>
  <c r="AZ6"/>
  <c r="AI6"/>
  <c r="AN6"/>
  <c r="AT6"/>
  <c r="AY6"/>
  <c r="BD6"/>
  <c r="AM6"/>
  <c r="AX6"/>
  <c r="AL6"/>
  <c r="AQ6"/>
  <c r="BB6"/>
  <c r="AH6"/>
  <c r="AR6"/>
  <c r="BC6"/>
  <c r="F6"/>
  <c r="AF6"/>
  <c r="AV6"/>
  <c r="AM20"/>
  <c r="AW20"/>
  <c r="AN20"/>
  <c r="F20"/>
  <c r="AG14"/>
  <c r="AK14"/>
  <c r="AO14"/>
  <c r="AS14"/>
  <c r="AW14"/>
  <c r="BA14"/>
  <c r="AH14"/>
  <c r="AM14"/>
  <c r="AR14"/>
  <c r="AX14"/>
  <c r="BC14"/>
  <c r="F14"/>
  <c r="AF14"/>
  <c r="AL14"/>
  <c r="AQ14"/>
  <c r="AV14"/>
  <c r="BB14"/>
  <c r="AJ14"/>
  <c r="AU14"/>
  <c r="AN14"/>
  <c r="AY14"/>
  <c r="AP14"/>
  <c r="AZ14"/>
  <c r="AI14"/>
  <c r="AT14"/>
  <c r="BD14"/>
  <c r="B78" i="19"/>
  <c r="A78"/>
  <c r="G20" i="22" s="1"/>
  <c r="A72" i="19"/>
  <c r="G14" i="22" s="1"/>
  <c r="B72" i="19"/>
  <c r="H14" i="22" s="1"/>
  <c r="B66" i="19"/>
  <c r="H8" i="22" s="1"/>
  <c r="A66" i="19"/>
  <c r="G8" i="22" s="1"/>
  <c r="A77" i="19"/>
  <c r="Y77" s="1"/>
  <c r="B77"/>
  <c r="B61"/>
  <c r="H3" i="22" s="1"/>
  <c r="A61" i="19"/>
  <c r="G3" i="22" s="1"/>
  <c r="A73" i="19"/>
  <c r="Y73" s="1"/>
  <c r="B73"/>
  <c r="A65"/>
  <c r="Y65" s="1"/>
  <c r="B65"/>
  <c r="H7" i="22" s="1"/>
  <c r="B70" i="19"/>
  <c r="H12" i="22" s="1"/>
  <c r="A70" i="19"/>
  <c r="G12" i="22" s="1"/>
  <c r="A69" i="19"/>
  <c r="G11" i="22" s="1"/>
  <c r="B69" i="19"/>
  <c r="H11" i="22" s="1"/>
  <c r="B62" i="19"/>
  <c r="H4" i="22" s="1"/>
  <c r="A62" i="19"/>
  <c r="G4" i="22" s="1"/>
  <c r="A76" i="19"/>
  <c r="Y76" s="1"/>
  <c r="B76"/>
  <c r="H18" i="22" s="1"/>
  <c r="B75" i="19"/>
  <c r="H17" i="22" s="1"/>
  <c r="A75" i="19"/>
  <c r="G17" i="22" s="1"/>
  <c r="B63" i="19"/>
  <c r="A63"/>
  <c r="G5" i="22" s="1"/>
  <c r="A68" i="19"/>
  <c r="G10" i="22" s="1"/>
  <c r="B68" i="19"/>
  <c r="H10" i="22" s="1"/>
  <c r="B67" i="19"/>
  <c r="A67"/>
  <c r="G9" i="22" s="1"/>
  <c r="A64" i="19"/>
  <c r="G6" i="22" s="1"/>
  <c r="B64" i="19"/>
  <c r="H6" i="22" s="1"/>
  <c r="B71" i="19"/>
  <c r="H13" i="22" s="1"/>
  <c r="A71" i="19"/>
  <c r="G13" i="22" s="1"/>
  <c r="B74" i="19"/>
  <c r="A74"/>
  <c r="Y74" s="1"/>
  <c r="E14" i="6"/>
  <c r="F14"/>
  <c r="G14"/>
  <c r="H14"/>
  <c r="I14"/>
  <c r="J14"/>
  <c r="K14"/>
  <c r="L14"/>
  <c r="M14"/>
  <c r="N14"/>
  <c r="O14"/>
  <c r="P14"/>
  <c r="Q14"/>
  <c r="R14"/>
  <c r="S14"/>
  <c r="T14"/>
  <c r="U14"/>
  <c r="V14"/>
  <c r="W14"/>
  <c r="X14"/>
  <c r="E15"/>
  <c r="F15"/>
  <c r="G15"/>
  <c r="H15"/>
  <c r="I15"/>
  <c r="J15"/>
  <c r="K15"/>
  <c r="L15"/>
  <c r="M15"/>
  <c r="N15"/>
  <c r="O15"/>
  <c r="P15"/>
  <c r="Q15"/>
  <c r="R15"/>
  <c r="S15"/>
  <c r="T15"/>
  <c r="U15"/>
  <c r="V15"/>
  <c r="W15"/>
  <c r="X15"/>
  <c r="E16"/>
  <c r="F16"/>
  <c r="G16"/>
  <c r="H16"/>
  <c r="I16"/>
  <c r="J16"/>
  <c r="K16"/>
  <c r="L16"/>
  <c r="M16"/>
  <c r="N16"/>
  <c r="O16"/>
  <c r="P16"/>
  <c r="Q16"/>
  <c r="R16"/>
  <c r="S16"/>
  <c r="T16"/>
  <c r="U16"/>
  <c r="V16"/>
  <c r="W16"/>
  <c r="X16"/>
  <c r="E17"/>
  <c r="F17"/>
  <c r="G17"/>
  <c r="H17"/>
  <c r="I17"/>
  <c r="J17"/>
  <c r="K17"/>
  <c r="L17"/>
  <c r="M17"/>
  <c r="N17"/>
  <c r="O17"/>
  <c r="P17"/>
  <c r="Q17"/>
  <c r="R17"/>
  <c r="S17"/>
  <c r="T17"/>
  <c r="U17"/>
  <c r="V17"/>
  <c r="W17"/>
  <c r="X17"/>
  <c r="E18"/>
  <c r="F18"/>
  <c r="G18"/>
  <c r="H18"/>
  <c r="I18"/>
  <c r="J18"/>
  <c r="K18"/>
  <c r="L18"/>
  <c r="M18"/>
  <c r="N18"/>
  <c r="O18"/>
  <c r="P18"/>
  <c r="Q18"/>
  <c r="R18"/>
  <c r="S18"/>
  <c r="T18"/>
  <c r="U18"/>
  <c r="V18"/>
  <c r="W18"/>
  <c r="X18"/>
  <c r="E19"/>
  <c r="F19"/>
  <c r="G19"/>
  <c r="H19"/>
  <c r="I19"/>
  <c r="J19"/>
  <c r="K19"/>
  <c r="L19"/>
  <c r="M19"/>
  <c r="N19"/>
  <c r="O19"/>
  <c r="P19"/>
  <c r="Q19"/>
  <c r="R19"/>
  <c r="S19"/>
  <c r="T19"/>
  <c r="U19"/>
  <c r="V19"/>
  <c r="W19"/>
  <c r="X19"/>
  <c r="E20"/>
  <c r="F20"/>
  <c r="G20"/>
  <c r="H20"/>
  <c r="I20"/>
  <c r="J20"/>
  <c r="K20"/>
  <c r="L20"/>
  <c r="M20"/>
  <c r="N20"/>
  <c r="O20"/>
  <c r="P20"/>
  <c r="Q20"/>
  <c r="R20"/>
  <c r="S20"/>
  <c r="T20"/>
  <c r="U20"/>
  <c r="V20"/>
  <c r="W20"/>
  <c r="X20"/>
  <c r="E21"/>
  <c r="F21"/>
  <c r="G21"/>
  <c r="H21"/>
  <c r="I21"/>
  <c r="J21"/>
  <c r="K21"/>
  <c r="L21"/>
  <c r="M21"/>
  <c r="N21"/>
  <c r="O21"/>
  <c r="P21"/>
  <c r="Q21"/>
  <c r="R21"/>
  <c r="S21"/>
  <c r="T21"/>
  <c r="U21"/>
  <c r="V21"/>
  <c r="W21"/>
  <c r="X21"/>
  <c r="E22"/>
  <c r="F22"/>
  <c r="G22"/>
  <c r="H22"/>
  <c r="I22"/>
  <c r="J22"/>
  <c r="K22"/>
  <c r="L22"/>
  <c r="M22"/>
  <c r="N22"/>
  <c r="O22"/>
  <c r="P22"/>
  <c r="Q22"/>
  <c r="R22"/>
  <c r="S22"/>
  <c r="T22"/>
  <c r="U22"/>
  <c r="V22"/>
  <c r="W22"/>
  <c r="X22"/>
  <c r="E23"/>
  <c r="F23"/>
  <c r="G23"/>
  <c r="H23"/>
  <c r="I23"/>
  <c r="J23"/>
  <c r="K23"/>
  <c r="L23"/>
  <c r="M23"/>
  <c r="N23"/>
  <c r="O23"/>
  <c r="P23"/>
  <c r="Q23"/>
  <c r="R23"/>
  <c r="S23"/>
  <c r="T23"/>
  <c r="U23"/>
  <c r="V23"/>
  <c r="W23"/>
  <c r="X23"/>
  <c r="E24"/>
  <c r="F24"/>
  <c r="G24"/>
  <c r="H24"/>
  <c r="I24"/>
  <c r="J24"/>
  <c r="K24"/>
  <c r="L24"/>
  <c r="M24"/>
  <c r="N24"/>
  <c r="O24"/>
  <c r="P24"/>
  <c r="Q24"/>
  <c r="R24"/>
  <c r="S24"/>
  <c r="T24"/>
  <c r="U24"/>
  <c r="V24"/>
  <c r="W24"/>
  <c r="X24"/>
  <c r="E25"/>
  <c r="F25"/>
  <c r="G25"/>
  <c r="H25"/>
  <c r="I25"/>
  <c r="J25"/>
  <c r="K25"/>
  <c r="L25"/>
  <c r="M25"/>
  <c r="N25"/>
  <c r="O25"/>
  <c r="P25"/>
  <c r="Q25"/>
  <c r="R25"/>
  <c r="S25"/>
  <c r="T25"/>
  <c r="U25"/>
  <c r="V25"/>
  <c r="W25"/>
  <c r="X25"/>
  <c r="E26"/>
  <c r="F26"/>
  <c r="G26"/>
  <c r="H26"/>
  <c r="I26"/>
  <c r="J26"/>
  <c r="K26"/>
  <c r="L26"/>
  <c r="M26"/>
  <c r="N26"/>
  <c r="O26"/>
  <c r="P26"/>
  <c r="Q26"/>
  <c r="R26"/>
  <c r="S26"/>
  <c r="T26"/>
  <c r="U26"/>
  <c r="V26"/>
  <c r="W26"/>
  <c r="X26"/>
  <c r="E27"/>
  <c r="F27"/>
  <c r="G27"/>
  <c r="H27"/>
  <c r="I27"/>
  <c r="J27"/>
  <c r="K27"/>
  <c r="L27"/>
  <c r="M27"/>
  <c r="N27"/>
  <c r="O27"/>
  <c r="P27"/>
  <c r="Q27"/>
  <c r="R27"/>
  <c r="S27"/>
  <c r="T27"/>
  <c r="U27"/>
  <c r="V27"/>
  <c r="W27"/>
  <c r="X27"/>
  <c r="E28"/>
  <c r="F28"/>
  <c r="G28"/>
  <c r="H28"/>
  <c r="I28"/>
  <c r="J28"/>
  <c r="K28"/>
  <c r="L28"/>
  <c r="M28"/>
  <c r="N28"/>
  <c r="O28"/>
  <c r="P28"/>
  <c r="Q28"/>
  <c r="R28"/>
  <c r="S28"/>
  <c r="T28"/>
  <c r="U28"/>
  <c r="V28"/>
  <c r="W28"/>
  <c r="X28"/>
  <c r="E29"/>
  <c r="F29"/>
  <c r="G29"/>
  <c r="H29"/>
  <c r="I29"/>
  <c r="J29"/>
  <c r="K29"/>
  <c r="L29"/>
  <c r="M29"/>
  <c r="N29"/>
  <c r="O29"/>
  <c r="P29"/>
  <c r="Q29"/>
  <c r="R29"/>
  <c r="S29"/>
  <c r="T29"/>
  <c r="U29"/>
  <c r="V29"/>
  <c r="W29"/>
  <c r="X29"/>
  <c r="E30"/>
  <c r="F30"/>
  <c r="G30"/>
  <c r="H30"/>
  <c r="I30"/>
  <c r="J30"/>
  <c r="K30"/>
  <c r="L30"/>
  <c r="M30"/>
  <c r="N30"/>
  <c r="O30"/>
  <c r="P30"/>
  <c r="Q30"/>
  <c r="R30"/>
  <c r="S30"/>
  <c r="T30"/>
  <c r="U30"/>
  <c r="V30"/>
  <c r="W30"/>
  <c r="X30"/>
  <c r="F13"/>
  <c r="G13"/>
  <c r="H13"/>
  <c r="I13"/>
  <c r="I31" s="1"/>
  <c r="J13"/>
  <c r="K13"/>
  <c r="L13"/>
  <c r="M13"/>
  <c r="M31" s="1"/>
  <c r="N13"/>
  <c r="O13"/>
  <c r="P13"/>
  <c r="Q13"/>
  <c r="Q31" s="1"/>
  <c r="R13"/>
  <c r="R31" s="1"/>
  <c r="S13"/>
  <c r="T13"/>
  <c r="U13"/>
  <c r="U31" s="1"/>
  <c r="V13"/>
  <c r="W13"/>
  <c r="X13"/>
  <c r="E13"/>
  <c r="Y122"/>
  <c r="Y121"/>
  <c r="C53"/>
  <c r="C52"/>
  <c r="C51"/>
  <c r="C50"/>
  <c r="C49"/>
  <c r="C48"/>
  <c r="C47"/>
  <c r="C46"/>
  <c r="C45"/>
  <c r="C70"/>
  <c r="C44"/>
  <c r="C43"/>
  <c r="C42"/>
  <c r="C41"/>
  <c r="C40"/>
  <c r="C39"/>
  <c r="C38"/>
  <c r="C37"/>
  <c r="C36"/>
  <c r="C35"/>
  <c r="F31"/>
  <c r="M10"/>
  <c r="N10"/>
  <c r="O10"/>
  <c r="P10"/>
  <c r="Q10"/>
  <c r="R10"/>
  <c r="S10"/>
  <c r="T10"/>
  <c r="U10"/>
  <c r="V10"/>
  <c r="W10"/>
  <c r="X10"/>
  <c r="I10"/>
  <c r="J10"/>
  <c r="K10"/>
  <c r="L10"/>
  <c r="H10"/>
  <c r="G10"/>
  <c r="F10"/>
  <c r="C58"/>
  <c r="D35"/>
  <c r="D159" s="1"/>
  <c r="C73"/>
  <c r="D73"/>
  <c r="C64"/>
  <c r="D64"/>
  <c r="C72"/>
  <c r="D72"/>
  <c r="C62"/>
  <c r="C66"/>
  <c r="D66"/>
  <c r="C74"/>
  <c r="D74"/>
  <c r="C78"/>
  <c r="D78"/>
  <c r="C61"/>
  <c r="D61"/>
  <c r="C65"/>
  <c r="D65"/>
  <c r="C77"/>
  <c r="D77"/>
  <c r="C68"/>
  <c r="D68"/>
  <c r="C76"/>
  <c r="D76"/>
  <c r="C63"/>
  <c r="D63"/>
  <c r="C67"/>
  <c r="D67"/>
  <c r="C71"/>
  <c r="D71"/>
  <c r="C75"/>
  <c r="D75"/>
  <c r="C69"/>
  <c r="D69"/>
  <c r="D70"/>
  <c r="D62"/>
  <c r="D121"/>
  <c r="Y62" i="19" l="1"/>
  <c r="Y70"/>
  <c r="Y75"/>
  <c r="Y66"/>
  <c r="Y61"/>
  <c r="Y67"/>
  <c r="Y72"/>
  <c r="Y68"/>
  <c r="Y64"/>
  <c r="Y78"/>
  <c r="Y71"/>
  <c r="Y63"/>
  <c r="Y69"/>
  <c r="F15" i="22"/>
  <c r="AS15"/>
  <c r="AZ15"/>
  <c r="AS9"/>
  <c r="AQ19"/>
  <c r="AS18"/>
  <c r="H16"/>
  <c r="H15"/>
  <c r="H19"/>
  <c r="AZ20"/>
  <c r="AV20"/>
  <c r="BC20"/>
  <c r="AW15"/>
  <c r="BC15"/>
  <c r="AI15"/>
  <c r="AG16"/>
  <c r="AH16"/>
  <c r="AN16"/>
  <c r="AJ16"/>
  <c r="AK16"/>
  <c r="AU16"/>
  <c r="AR9"/>
  <c r="AL9"/>
  <c r="BB7"/>
  <c r="AU5"/>
  <c r="AQ5"/>
  <c r="AR5"/>
  <c r="AY5"/>
  <c r="F5"/>
  <c r="AP5"/>
  <c r="BC19"/>
  <c r="AK19"/>
  <c r="AV18"/>
  <c r="AN18"/>
  <c r="A4"/>
  <c r="G15"/>
  <c r="G19"/>
  <c r="AF20"/>
  <c r="AK20"/>
  <c r="AU20"/>
  <c r="AH7"/>
  <c r="AG7"/>
  <c r="AR19"/>
  <c r="BB18"/>
  <c r="G16"/>
  <c r="H9"/>
  <c r="H5"/>
  <c r="AS20"/>
  <c r="AJ20"/>
  <c r="AL20"/>
  <c r="AU15"/>
  <c r="AQ15"/>
  <c r="AT15"/>
  <c r="AJ15"/>
  <c r="AR16"/>
  <c r="AS16"/>
  <c r="AX16"/>
  <c r="AO16"/>
  <c r="AP16"/>
  <c r="AY16"/>
  <c r="BA9"/>
  <c r="BB9"/>
  <c r="BA7"/>
  <c r="AZ5"/>
  <c r="BA5"/>
  <c r="AW5"/>
  <c r="BD5"/>
  <c r="AI5"/>
  <c r="F19"/>
  <c r="AH18"/>
  <c r="A3"/>
  <c r="A17"/>
  <c r="A13"/>
  <c r="A9"/>
  <c r="A5"/>
  <c r="A20"/>
  <c r="A16"/>
  <c r="A12"/>
  <c r="A8"/>
  <c r="A18"/>
  <c r="A14"/>
  <c r="A10"/>
  <c r="A6"/>
  <c r="A19"/>
  <c r="A15"/>
  <c r="A11"/>
  <c r="A7"/>
  <c r="G18"/>
  <c r="G7"/>
  <c r="H20"/>
  <c r="BD20"/>
  <c r="AO20"/>
  <c r="AT20"/>
  <c r="AP20"/>
  <c r="AR20"/>
  <c r="AY20"/>
  <c r="AI20"/>
  <c r="AL15"/>
  <c r="BB15"/>
  <c r="AX15"/>
  <c r="AY15"/>
  <c r="BD15"/>
  <c r="AN15"/>
  <c r="AM9"/>
  <c r="BC9"/>
  <c r="AY9"/>
  <c r="AZ9"/>
  <c r="F9"/>
  <c r="AP9"/>
  <c r="AS7"/>
  <c r="AM7"/>
  <c r="F7"/>
  <c r="AK7"/>
  <c r="AL7"/>
  <c r="AV7"/>
  <c r="AF7"/>
  <c r="AO17"/>
  <c r="AU17"/>
  <c r="AQ17"/>
  <c r="AW17"/>
  <c r="F17"/>
  <c r="AP17"/>
  <c r="AL19"/>
  <c r="BB19"/>
  <c r="AM19"/>
  <c r="AI19"/>
  <c r="AP19"/>
  <c r="AV19"/>
  <c r="AF19"/>
  <c r="AJ18"/>
  <c r="AP18"/>
  <c r="F18"/>
  <c r="AM18"/>
  <c r="AT18"/>
  <c r="AW18"/>
  <c r="AG18"/>
  <c r="AW9"/>
  <c r="AF9"/>
  <c r="BD9"/>
  <c r="AI9"/>
  <c r="AJ9"/>
  <c r="AT9"/>
  <c r="BC7"/>
  <c r="AX7"/>
  <c r="AI7"/>
  <c r="AP7"/>
  <c r="AQ7"/>
  <c r="AZ7"/>
  <c r="AJ7"/>
  <c r="AW19"/>
  <c r="AH19"/>
  <c r="AX19"/>
  <c r="AO19"/>
  <c r="AU19"/>
  <c r="AZ19"/>
  <c r="AJ19"/>
  <c r="AZ18"/>
  <c r="AU18"/>
  <c r="AF18"/>
  <c r="AR18"/>
  <c r="AY18"/>
  <c r="BA18"/>
  <c r="AK18"/>
  <c r="AH20"/>
  <c r="AX20"/>
  <c r="BA20"/>
  <c r="BB20"/>
  <c r="AG20"/>
  <c r="AK15"/>
  <c r="BA15"/>
  <c r="AG15"/>
  <c r="AM15"/>
  <c r="AO15"/>
  <c r="AV15"/>
  <c r="AK9"/>
  <c r="AQ9"/>
  <c r="AG9"/>
  <c r="AN9"/>
  <c r="AO9"/>
  <c r="AX9"/>
  <c r="AT7"/>
  <c r="AO7"/>
  <c r="AU7"/>
  <c r="AW7"/>
  <c r="BD7"/>
  <c r="AN17"/>
  <c r="AS17"/>
  <c r="BA17"/>
  <c r="AF17"/>
  <c r="AM17"/>
  <c r="AX17"/>
  <c r="AS19"/>
  <c r="AG19"/>
  <c r="AT19"/>
  <c r="BA19"/>
  <c r="BD19"/>
  <c r="AL18"/>
  <c r="AQ18"/>
  <c r="AX18"/>
  <c r="BD18"/>
  <c r="AI18"/>
  <c r="E7"/>
  <c r="C15" i="38"/>
  <c r="D15" s="1"/>
  <c r="D37" s="1"/>
  <c r="D38" s="1"/>
  <c r="I22" i="37" s="1"/>
  <c r="E19" i="22"/>
  <c r="E11"/>
  <c r="E4"/>
  <c r="W31" i="6"/>
  <c r="I7" i="38"/>
  <c r="C29" s="1"/>
  <c r="B38" i="19" s="1"/>
  <c r="E16" i="22"/>
  <c r="E10"/>
  <c r="E9"/>
  <c r="X31" i="6"/>
  <c r="T31"/>
  <c r="P31"/>
  <c r="L31"/>
  <c r="H31"/>
  <c r="O31"/>
  <c r="E6" i="22"/>
  <c r="E8"/>
  <c r="E13"/>
  <c r="V31" i="6"/>
  <c r="N31"/>
  <c r="J31"/>
  <c r="E17" i="22"/>
  <c r="E5"/>
  <c r="E14"/>
  <c r="E12" i="19"/>
  <c r="E20" i="22"/>
  <c r="E3"/>
  <c r="E12"/>
  <c r="E15"/>
  <c r="E85" i="19"/>
  <c r="S31" i="6"/>
  <c r="K31"/>
  <c r="G31"/>
  <c r="E34" i="19"/>
  <c r="E12" i="6"/>
  <c r="E122"/>
  <c r="E31"/>
  <c r="E60"/>
  <c r="E87" s="1"/>
  <c r="E59" i="19"/>
  <c r="E84" s="1"/>
  <c r="E121" s="1"/>
  <c r="E122"/>
  <c r="E35" i="6"/>
  <c r="E159" s="1"/>
  <c r="C8" i="38"/>
  <c r="D8" s="1"/>
  <c r="E6"/>
  <c r="F6" s="1"/>
  <c r="E27" s="1"/>
  <c r="J11" i="37" s="1"/>
  <c r="G21" i="38"/>
  <c r="I21" s="1"/>
  <c r="J21" s="1"/>
  <c r="G18"/>
  <c r="I18" s="1"/>
  <c r="C40" s="1"/>
  <c r="B49" i="19" s="1"/>
  <c r="G22" i="38"/>
  <c r="I22" s="1"/>
  <c r="J22" s="1"/>
  <c r="E16"/>
  <c r="F16" s="1"/>
  <c r="H29" i="37"/>
  <c r="D8" i="41" s="1"/>
  <c r="F28" i="38"/>
  <c r="E22"/>
  <c r="F22" s="1"/>
  <c r="E44" s="1"/>
  <c r="J28" i="37" s="1"/>
  <c r="G9" i="38"/>
  <c r="I8" s="1"/>
  <c r="G12"/>
  <c r="I12" s="1"/>
  <c r="C34" s="1"/>
  <c r="B43" i="19" s="1"/>
  <c r="E7" i="38"/>
  <c r="F7" s="1"/>
  <c r="E13"/>
  <c r="F13" s="1"/>
  <c r="C10"/>
  <c r="D10" s="1"/>
  <c r="G20"/>
  <c r="I20" s="1"/>
  <c r="C42" s="1"/>
  <c r="B51" i="19" s="1"/>
  <c r="G14" i="38"/>
  <c r="I14" s="1"/>
  <c r="J14" s="1"/>
  <c r="E10"/>
  <c r="F10" s="1"/>
  <c r="E17"/>
  <c r="F17" s="1"/>
  <c r="E39" s="1"/>
  <c r="J23" i="37" s="1"/>
  <c r="E12" i="38"/>
  <c r="F12" s="1"/>
  <c r="E34" s="1"/>
  <c r="J18" i="37" s="1"/>
  <c r="C44" i="38"/>
  <c r="B53" i="19" s="1"/>
  <c r="C13" i="38"/>
  <c r="D13" s="1"/>
  <c r="C16"/>
  <c r="D16" s="1"/>
  <c r="E8"/>
  <c r="F8" s="1"/>
  <c r="E21"/>
  <c r="F21" s="1"/>
  <c r="E43" s="1"/>
  <c r="J45" i="37" s="1"/>
  <c r="C19" i="38"/>
  <c r="D19" s="1"/>
  <c r="I5"/>
  <c r="E9"/>
  <c r="F9" s="1"/>
  <c r="E30" s="1"/>
  <c r="J32" i="37" s="1"/>
  <c r="E11" i="41" s="1"/>
  <c r="E5" i="38"/>
  <c r="F5" s="1"/>
  <c r="E15"/>
  <c r="F15" s="1"/>
  <c r="E37" s="1"/>
  <c r="E11"/>
  <c r="F11" s="1"/>
  <c r="C21"/>
  <c r="D21" s="1"/>
  <c r="D43" s="1"/>
  <c r="I6"/>
  <c r="C28" s="1"/>
  <c r="B37" i="19" s="1"/>
  <c r="C14" i="38"/>
  <c r="D14" s="1"/>
  <c r="D36" s="1"/>
  <c r="I38" i="37" s="1"/>
  <c r="C17" i="36" s="1"/>
  <c r="I21" i="37"/>
  <c r="C12" i="38"/>
  <c r="D12" s="1"/>
  <c r="D34" s="1"/>
  <c r="C22"/>
  <c r="D22" s="1"/>
  <c r="D44" s="1"/>
  <c r="I46" i="37" s="1"/>
  <c r="C17" i="38"/>
  <c r="D17" s="1"/>
  <c r="D39" s="1"/>
  <c r="E19"/>
  <c r="F19" s="1"/>
  <c r="G15"/>
  <c r="I15" s="1"/>
  <c r="G17"/>
  <c r="I17" s="1"/>
  <c r="E159" i="19"/>
  <c r="E85" i="6"/>
  <c r="F11"/>
  <c r="E34"/>
  <c r="F11" i="19"/>
  <c r="E60"/>
  <c r="C18" i="38"/>
  <c r="D18" s="1"/>
  <c r="D40" s="1"/>
  <c r="C9"/>
  <c r="D9" s="1"/>
  <c r="D30" s="1"/>
  <c r="C7"/>
  <c r="D7" s="1"/>
  <c r="C5"/>
  <c r="E14"/>
  <c r="F14" s="1"/>
  <c r="E36" s="1"/>
  <c r="E18"/>
  <c r="F18" s="1"/>
  <c r="E40" s="1"/>
  <c r="E20"/>
  <c r="F20" s="1"/>
  <c r="C11"/>
  <c r="D11" s="1"/>
  <c r="C6"/>
  <c r="D6" s="1"/>
  <c r="D27" s="1"/>
  <c r="C20"/>
  <c r="D20" s="1"/>
  <c r="J46" i="37" l="1"/>
  <c r="E25" i="36" s="1"/>
  <c r="I40" i="37"/>
  <c r="C19" i="41" s="1"/>
  <c r="J41" i="37"/>
  <c r="J29"/>
  <c r="I39"/>
  <c r="C18" i="36" s="1"/>
  <c r="J12" i="38"/>
  <c r="J13" s="1"/>
  <c r="J20"/>
  <c r="J19" s="1"/>
  <c r="I19" s="1"/>
  <c r="C41" s="1"/>
  <c r="B50" i="19" s="1"/>
  <c r="J36" i="37"/>
  <c r="J6" i="38"/>
  <c r="J18"/>
  <c r="Y49" i="19"/>
  <c r="AE16" i="22" s="1"/>
  <c r="J27" i="37"/>
  <c r="C36" i="38"/>
  <c r="B45" i="19" s="1"/>
  <c r="C19" i="36"/>
  <c r="J7" i="38"/>
  <c r="C17" i="41"/>
  <c r="E86" i="6"/>
  <c r="E123" s="1"/>
  <c r="E88"/>
  <c r="E125" s="1"/>
  <c r="E11" i="36"/>
  <c r="E28" i="38"/>
  <c r="J12" i="37" s="1"/>
  <c r="I20"/>
  <c r="C43" i="38"/>
  <c r="B52" i="19" s="1"/>
  <c r="Y52" s="1"/>
  <c r="AE19" i="22" s="1"/>
  <c r="Y51" i="19"/>
  <c r="AE18" i="22" s="1"/>
  <c r="I9" i="38"/>
  <c r="J9" s="1"/>
  <c r="Y43" i="19"/>
  <c r="AE10" i="22" s="1"/>
  <c r="F29" i="38"/>
  <c r="H30" i="37"/>
  <c r="D9" i="41" s="1"/>
  <c r="H12" i="37"/>
  <c r="D9" i="36" s="1"/>
  <c r="A37" i="19" s="1"/>
  <c r="I10" i="38"/>
  <c r="C32" s="1"/>
  <c r="B41" i="19" s="1"/>
  <c r="I11" i="38"/>
  <c r="C33" s="1"/>
  <c r="B42" i="19" s="1"/>
  <c r="Y53"/>
  <c r="AE20" i="22" s="1"/>
  <c r="J15" i="38"/>
  <c r="C37"/>
  <c r="B46" i="19" s="1"/>
  <c r="C39" i="38"/>
  <c r="B48" i="19" s="1"/>
  <c r="J17" i="38"/>
  <c r="J39" i="37"/>
  <c r="J21"/>
  <c r="E38" i="38"/>
  <c r="E31"/>
  <c r="J15" i="37" s="1"/>
  <c r="J14"/>
  <c r="I28"/>
  <c r="I18"/>
  <c r="I36"/>
  <c r="I45"/>
  <c r="I27"/>
  <c r="C30" i="38"/>
  <c r="B39" i="19" s="1"/>
  <c r="J8" i="38"/>
  <c r="I41" i="37"/>
  <c r="I23"/>
  <c r="C27" i="38"/>
  <c r="B36" i="19" s="1"/>
  <c r="J5" i="38"/>
  <c r="I13"/>
  <c r="C35" s="1"/>
  <c r="B44" i="19" s="1"/>
  <c r="I16" i="38"/>
  <c r="I29" i="37"/>
  <c r="D28" i="38"/>
  <c r="I11" i="37"/>
  <c r="J42"/>
  <c r="J24"/>
  <c r="I32"/>
  <c r="I14"/>
  <c r="D31" i="38"/>
  <c r="E20" i="36"/>
  <c r="E20" i="41"/>
  <c r="Y37" i="19"/>
  <c r="AE4" i="22" s="1"/>
  <c r="J20" i="37"/>
  <c r="J38"/>
  <c r="Y38" i="19"/>
  <c r="AE5" i="22" s="1"/>
  <c r="E35" i="38"/>
  <c r="E42"/>
  <c r="F59" i="19"/>
  <c r="F84" s="1"/>
  <c r="F121" s="1"/>
  <c r="G11"/>
  <c r="F34"/>
  <c r="F12"/>
  <c r="F60"/>
  <c r="F35"/>
  <c r="F122"/>
  <c r="F85"/>
  <c r="J30" i="37"/>
  <c r="F34" i="6"/>
  <c r="F12"/>
  <c r="F60"/>
  <c r="F122"/>
  <c r="F85"/>
  <c r="G11"/>
  <c r="F59"/>
  <c r="F84" s="1"/>
  <c r="F121" s="1"/>
  <c r="F35"/>
  <c r="I24" i="37"/>
  <c r="I42"/>
  <c r="D35" i="38"/>
  <c r="D42"/>
  <c r="C23"/>
  <c r="C24" s="1"/>
  <c r="D5"/>
  <c r="E87" i="19"/>
  <c r="E86"/>
  <c r="E123" s="1"/>
  <c r="E88"/>
  <c r="E8" i="41"/>
  <c r="E8" i="36"/>
  <c r="E24" i="41"/>
  <c r="E24" i="36"/>
  <c r="C25" i="41"/>
  <c r="C25" i="36"/>
  <c r="E15" i="41"/>
  <c r="E15" i="36"/>
  <c r="E29" i="38" l="1"/>
  <c r="J31" i="37" s="1"/>
  <c r="E25" i="41"/>
  <c r="C18"/>
  <c r="Y45" i="19"/>
  <c r="AE12" i="22" s="1"/>
  <c r="C31" i="38"/>
  <c r="B40" i="19" s="1"/>
  <c r="Y40" s="1"/>
  <c r="AE7" i="22" s="1"/>
  <c r="E124" i="6"/>
  <c r="J10" i="38"/>
  <c r="J11"/>
  <c r="J33" i="37"/>
  <c r="E12" i="41" s="1"/>
  <c r="E32" i="38"/>
  <c r="J34" i="37" s="1"/>
  <c r="H13"/>
  <c r="D10" i="36" s="1"/>
  <c r="A38" i="19" s="1"/>
  <c r="F30" i="38"/>
  <c r="H31" i="37"/>
  <c r="D10" i="41" s="1"/>
  <c r="E125" i="19"/>
  <c r="C38" i="38"/>
  <c r="B47" i="19" s="1"/>
  <c r="J16" i="38"/>
  <c r="Y36" i="19"/>
  <c r="AE3" i="22" s="1"/>
  <c r="Y41" i="19"/>
  <c r="AE8" i="22" s="1"/>
  <c r="Y39" i="19"/>
  <c r="AE6" i="22" s="1"/>
  <c r="J22" i="37"/>
  <c r="J40"/>
  <c r="Y42" i="19"/>
  <c r="AE9" i="22" s="1"/>
  <c r="Y50" i="19"/>
  <c r="AE17" i="22" s="1"/>
  <c r="C20" i="41"/>
  <c r="C20" i="36"/>
  <c r="C15"/>
  <c r="C15" i="41"/>
  <c r="Y46" i="19"/>
  <c r="AE13" i="22" s="1"/>
  <c r="Y44" i="19"/>
  <c r="AE11" i="22" s="1"/>
  <c r="C24" i="36"/>
  <c r="C24" i="41"/>
  <c r="E18"/>
  <c r="E18" i="36"/>
  <c r="Y48" i="19"/>
  <c r="AE15" i="22" s="1"/>
  <c r="I44" i="37"/>
  <c r="I26"/>
  <c r="D41" i="38"/>
  <c r="F159" i="6"/>
  <c r="J37" i="37"/>
  <c r="J19"/>
  <c r="E33" i="38"/>
  <c r="J16" i="37"/>
  <c r="C8" i="41"/>
  <c r="C8" i="36"/>
  <c r="C11" i="41"/>
  <c r="C11" i="36"/>
  <c r="D29" i="38"/>
  <c r="I30" i="37"/>
  <c r="I12"/>
  <c r="C21" i="41"/>
  <c r="C21" i="36"/>
  <c r="G122" i="6"/>
  <c r="G59"/>
  <c r="G84" s="1"/>
  <c r="G121" s="1"/>
  <c r="G60"/>
  <c r="H11"/>
  <c r="G12"/>
  <c r="G85"/>
  <c r="G34"/>
  <c r="G35"/>
  <c r="E9" i="36"/>
  <c r="E9" i="41"/>
  <c r="F87" i="19"/>
  <c r="F88"/>
  <c r="F86"/>
  <c r="F123" s="1"/>
  <c r="J44" i="37"/>
  <c r="E41" i="38"/>
  <c r="J26" i="37"/>
  <c r="I37"/>
  <c r="I19"/>
  <c r="F86" i="6"/>
  <c r="F123" s="1"/>
  <c r="F87"/>
  <c r="F88"/>
  <c r="J13" i="37"/>
  <c r="F159" i="19"/>
  <c r="G60"/>
  <c r="G122"/>
  <c r="G34"/>
  <c r="G59"/>
  <c r="G84" s="1"/>
  <c r="G121" s="1"/>
  <c r="H11"/>
  <c r="G12"/>
  <c r="G85"/>
  <c r="G35"/>
  <c r="E17" i="36"/>
  <c r="E17" i="41"/>
  <c r="I33" i="37"/>
  <c r="D32" i="38"/>
  <c r="I15" i="37"/>
  <c r="E21" i="36"/>
  <c r="E21" i="41"/>
  <c r="E124" i="19"/>
  <c r="E12" i="36" l="1"/>
  <c r="F125" i="6"/>
  <c r="F125" i="19"/>
  <c r="H32" i="37"/>
  <c r="D11" i="41" s="1"/>
  <c r="H14" i="37"/>
  <c r="D11" i="36" s="1"/>
  <c r="A39" i="19" s="1"/>
  <c r="F31" i="38"/>
  <c r="Y47" i="19"/>
  <c r="E19" i="36"/>
  <c r="E19" i="41"/>
  <c r="I16" i="37"/>
  <c r="I34"/>
  <c r="D33" i="38"/>
  <c r="E10" i="41"/>
  <c r="E10" i="36"/>
  <c r="H59" i="19"/>
  <c r="H84" s="1"/>
  <c r="H121" s="1"/>
  <c r="I11"/>
  <c r="H85"/>
  <c r="H34"/>
  <c r="H35"/>
  <c r="H122"/>
  <c r="H60"/>
  <c r="H12"/>
  <c r="G86"/>
  <c r="G123" s="1"/>
  <c r="G88"/>
  <c r="G87"/>
  <c r="C16" i="41"/>
  <c r="C16" i="36"/>
  <c r="C9"/>
  <c r="C9" i="41"/>
  <c r="E16"/>
  <c r="E16" i="36"/>
  <c r="I43" i="37"/>
  <c r="I25"/>
  <c r="E23" i="41"/>
  <c r="E23" i="36"/>
  <c r="C12" i="41"/>
  <c r="C12" i="36"/>
  <c r="J25" i="37"/>
  <c r="J43"/>
  <c r="G88" i="6"/>
  <c r="G87"/>
  <c r="G86"/>
  <c r="G123" s="1"/>
  <c r="E13" i="36"/>
  <c r="E13" i="41"/>
  <c r="C23"/>
  <c r="C23" i="36"/>
  <c r="F124" i="19"/>
  <c r="G159"/>
  <c r="G159" i="6"/>
  <c r="H12"/>
  <c r="H122"/>
  <c r="H34"/>
  <c r="H60"/>
  <c r="H59"/>
  <c r="H84" s="1"/>
  <c r="H121" s="1"/>
  <c r="H85"/>
  <c r="I11"/>
  <c r="H35"/>
  <c r="I31" i="37"/>
  <c r="I13"/>
  <c r="J17"/>
  <c r="J35"/>
  <c r="F124" i="6"/>
  <c r="G124" l="1"/>
  <c r="G125"/>
  <c r="F32" i="38"/>
  <c r="H15" i="37"/>
  <c r="D12" i="36" s="1"/>
  <c r="A40" i="19" s="1"/>
  <c r="H33" i="37"/>
  <c r="D12" i="41" s="1"/>
  <c r="G125" i="19"/>
  <c r="AE14" i="22"/>
  <c r="Y80" i="19"/>
  <c r="H159"/>
  <c r="C13" i="36"/>
  <c r="C13" i="41"/>
  <c r="J11" i="6"/>
  <c r="I85"/>
  <c r="I12"/>
  <c r="I122"/>
  <c r="I60"/>
  <c r="I59"/>
  <c r="I84" s="1"/>
  <c r="I121" s="1"/>
  <c r="I34"/>
  <c r="I35"/>
  <c r="I35" i="19"/>
  <c r="I60"/>
  <c r="I122"/>
  <c r="J11"/>
  <c r="I85"/>
  <c r="I59"/>
  <c r="I84" s="1"/>
  <c r="I121" s="1"/>
  <c r="I34"/>
  <c r="I12"/>
  <c r="I17" i="37"/>
  <c r="I35"/>
  <c r="C10" i="41"/>
  <c r="C10" i="36"/>
  <c r="E14"/>
  <c r="E14" i="41"/>
  <c r="H159" i="6"/>
  <c r="H86"/>
  <c r="H123" s="1"/>
  <c r="H87"/>
  <c r="H88"/>
  <c r="E22" i="36"/>
  <c r="E22" i="41"/>
  <c r="C22"/>
  <c r="C22" i="36"/>
  <c r="H87" i="19"/>
  <c r="H88"/>
  <c r="H86"/>
  <c r="H123" s="1"/>
  <c r="G124"/>
  <c r="H125" i="6" l="1"/>
  <c r="H16" i="37"/>
  <c r="D13" i="36" s="1"/>
  <c r="A41" i="19" s="1"/>
  <c r="H34" i="37"/>
  <c r="D13" i="41" s="1"/>
  <c r="F33" i="38"/>
  <c r="H125" i="19"/>
  <c r="C14" i="41"/>
  <c r="C14" i="36"/>
  <c r="I87" i="19"/>
  <c r="I86"/>
  <c r="I123" s="1"/>
  <c r="I88"/>
  <c r="J34"/>
  <c r="J85"/>
  <c r="J122"/>
  <c r="K11"/>
  <c r="J60"/>
  <c r="J35"/>
  <c r="J59"/>
  <c r="J84" s="1"/>
  <c r="J121" s="1"/>
  <c r="J12"/>
  <c r="I159" i="6"/>
  <c r="H124" i="19"/>
  <c r="I159"/>
  <c r="I86" i="6"/>
  <c r="I123" s="1"/>
  <c r="I88"/>
  <c r="I87"/>
  <c r="J85"/>
  <c r="J59"/>
  <c r="J84" s="1"/>
  <c r="J121" s="1"/>
  <c r="J12"/>
  <c r="J60"/>
  <c r="J34"/>
  <c r="K11"/>
  <c r="J122"/>
  <c r="J35"/>
  <c r="H124"/>
  <c r="I125" i="19" l="1"/>
  <c r="I125" i="6"/>
  <c r="I124"/>
  <c r="H17" i="37"/>
  <c r="D14" i="36" s="1"/>
  <c r="A42" i="19" s="1"/>
  <c r="H35" i="37"/>
  <c r="D14" i="41" s="1"/>
  <c r="F34" i="38"/>
  <c r="J159" i="19"/>
  <c r="K122" i="6"/>
  <c r="K59"/>
  <c r="K84" s="1"/>
  <c r="K121" s="1"/>
  <c r="L11"/>
  <c r="K60"/>
  <c r="K12"/>
  <c r="K85"/>
  <c r="K34"/>
  <c r="K35"/>
  <c r="K34" i="19"/>
  <c r="K12"/>
  <c r="K35"/>
  <c r="L11"/>
  <c r="K60"/>
  <c r="K85"/>
  <c r="K59"/>
  <c r="K84" s="1"/>
  <c r="K121" s="1"/>
  <c r="K122"/>
  <c r="J159" i="6"/>
  <c r="J87"/>
  <c r="J86"/>
  <c r="J123" s="1"/>
  <c r="J88"/>
  <c r="J88" i="19"/>
  <c r="J87"/>
  <c r="J86"/>
  <c r="J123" s="1"/>
  <c r="I124"/>
  <c r="J125" l="1"/>
  <c r="J124"/>
  <c r="J124" i="6"/>
  <c r="F35" i="38"/>
  <c r="H36" i="37"/>
  <c r="D15" i="41" s="1"/>
  <c r="H18" i="37"/>
  <c r="D15" i="36" s="1"/>
  <c r="A43" i="19" s="1"/>
  <c r="K159"/>
  <c r="L59" i="6"/>
  <c r="L84" s="1"/>
  <c r="L121" s="1"/>
  <c r="L34"/>
  <c r="L85"/>
  <c r="L12"/>
  <c r="L122"/>
  <c r="M11"/>
  <c r="L60"/>
  <c r="L35"/>
  <c r="K159"/>
  <c r="K88" i="19"/>
  <c r="K87"/>
  <c r="K86"/>
  <c r="K123" s="1"/>
  <c r="L35"/>
  <c r="L59"/>
  <c r="L84" s="1"/>
  <c r="L121" s="1"/>
  <c r="L60"/>
  <c r="L122"/>
  <c r="L85"/>
  <c r="M11"/>
  <c r="L34"/>
  <c r="L12"/>
  <c r="K88" i="6"/>
  <c r="K86"/>
  <c r="K123" s="1"/>
  <c r="K87"/>
  <c r="J125"/>
  <c r="K124" i="19" l="1"/>
  <c r="H37" i="37"/>
  <c r="D16" i="41" s="1"/>
  <c r="F36" i="38"/>
  <c r="H19" i="37"/>
  <c r="D16" i="36" s="1"/>
  <c r="A44" i="19" s="1"/>
  <c r="K125"/>
  <c r="N11"/>
  <c r="M12"/>
  <c r="M85"/>
  <c r="M34"/>
  <c r="M60"/>
  <c r="M59"/>
  <c r="M84" s="1"/>
  <c r="M121" s="1"/>
  <c r="M35"/>
  <c r="M122"/>
  <c r="L159" i="6"/>
  <c r="L87" i="19"/>
  <c r="L88"/>
  <c r="L86"/>
  <c r="L123" s="1"/>
  <c r="K124" i="6"/>
  <c r="M60"/>
  <c r="N11"/>
  <c r="M59"/>
  <c r="M84" s="1"/>
  <c r="M121" s="1"/>
  <c r="M34"/>
  <c r="M85"/>
  <c r="M12"/>
  <c r="M122"/>
  <c r="M35"/>
  <c r="L159" i="19"/>
  <c r="L87" i="6"/>
  <c r="L86"/>
  <c r="L123" s="1"/>
  <c r="L88"/>
  <c r="K125"/>
  <c r="L125" l="1"/>
  <c r="L124" i="19"/>
  <c r="H20" i="37"/>
  <c r="D17" i="36" s="1"/>
  <c r="A45" i="19" s="1"/>
  <c r="H38" i="37"/>
  <c r="D17" i="41" s="1"/>
  <c r="F37" i="38"/>
  <c r="M88" i="6"/>
  <c r="M86"/>
  <c r="M123" s="1"/>
  <c r="M87"/>
  <c r="N12"/>
  <c r="N59"/>
  <c r="N84" s="1"/>
  <c r="N121" s="1"/>
  <c r="N85"/>
  <c r="N122"/>
  <c r="N60"/>
  <c r="N34"/>
  <c r="O11"/>
  <c r="N35"/>
  <c r="M86" i="19"/>
  <c r="M123" s="1"/>
  <c r="M88"/>
  <c r="M87"/>
  <c r="O11"/>
  <c r="N85"/>
  <c r="N12"/>
  <c r="N59"/>
  <c r="N84" s="1"/>
  <c r="N121" s="1"/>
  <c r="N60"/>
  <c r="N35"/>
  <c r="N34"/>
  <c r="N122"/>
  <c r="L125"/>
  <c r="L124" i="6"/>
  <c r="M159"/>
  <c r="M159" i="19"/>
  <c r="M125" i="6" l="1"/>
  <c r="M124" i="19"/>
  <c r="F38" i="38"/>
  <c r="H39" i="37"/>
  <c r="D18" i="41" s="1"/>
  <c r="H21" i="37"/>
  <c r="D18" i="36" s="1"/>
  <c r="A46" i="19" s="1"/>
  <c r="O122" i="6"/>
  <c r="O59"/>
  <c r="O84" s="1"/>
  <c r="O121" s="1"/>
  <c r="O85"/>
  <c r="O34"/>
  <c r="P11"/>
  <c r="O60"/>
  <c r="O12"/>
  <c r="O35"/>
  <c r="N159" i="19"/>
  <c r="N88" i="6"/>
  <c r="N86"/>
  <c r="N123" s="1"/>
  <c r="N87"/>
  <c r="N86" i="19"/>
  <c r="N123" s="1"/>
  <c r="N87"/>
  <c r="N88"/>
  <c r="P11"/>
  <c r="O34"/>
  <c r="O12"/>
  <c r="O85"/>
  <c r="O60"/>
  <c r="O122"/>
  <c r="O35"/>
  <c r="O59"/>
  <c r="O84" s="1"/>
  <c r="O121" s="1"/>
  <c r="N159" i="6"/>
  <c r="M125" i="19"/>
  <c r="M124" i="6"/>
  <c r="N124" l="1"/>
  <c r="H22" i="37"/>
  <c r="D19" i="36" s="1"/>
  <c r="A47" i="19" s="1"/>
  <c r="H40" i="37"/>
  <c r="D19" i="41" s="1"/>
  <c r="F39" i="38"/>
  <c r="N125" i="19"/>
  <c r="P59" i="6"/>
  <c r="P84" s="1"/>
  <c r="P121" s="1"/>
  <c r="P12"/>
  <c r="P60"/>
  <c r="Q11"/>
  <c r="P85"/>
  <c r="P34"/>
  <c r="P122"/>
  <c r="P35"/>
  <c r="O87" i="19"/>
  <c r="O86"/>
  <c r="O123" s="1"/>
  <c r="O88"/>
  <c r="P59"/>
  <c r="P84" s="1"/>
  <c r="P121" s="1"/>
  <c r="P35"/>
  <c r="P60"/>
  <c r="P85"/>
  <c r="P34"/>
  <c r="Q11"/>
  <c r="P12"/>
  <c r="P122"/>
  <c r="O87" i="6"/>
  <c r="O86"/>
  <c r="O123" s="1"/>
  <c r="O88"/>
  <c r="O159" i="19"/>
  <c r="O159" i="6"/>
  <c r="N124" i="19"/>
  <c r="N125" i="6"/>
  <c r="O125" l="1"/>
  <c r="H23" i="37"/>
  <c r="D20" i="36" s="1"/>
  <c r="A48" i="19" s="1"/>
  <c r="H41" i="37"/>
  <c r="D20" i="41" s="1"/>
  <c r="F40" i="38"/>
  <c r="O125" i="19"/>
  <c r="P88" i="6"/>
  <c r="P87"/>
  <c r="P86"/>
  <c r="P123" s="1"/>
  <c r="P86" i="19"/>
  <c r="P123" s="1"/>
  <c r="P87"/>
  <c r="P88"/>
  <c r="P159" i="6"/>
  <c r="R11"/>
  <c r="Q59"/>
  <c r="Q84" s="1"/>
  <c r="Q121" s="1"/>
  <c r="Q60"/>
  <c r="Q12"/>
  <c r="Q34"/>
  <c r="Q85"/>
  <c r="Q122"/>
  <c r="Q35"/>
  <c r="Q35" i="19"/>
  <c r="Q85"/>
  <c r="Q122"/>
  <c r="Q12"/>
  <c r="R11"/>
  <c r="Q60"/>
  <c r="Q59"/>
  <c r="Q84" s="1"/>
  <c r="Q121" s="1"/>
  <c r="Q34"/>
  <c r="P159"/>
  <c r="O124" i="6"/>
  <c r="O124" i="19"/>
  <c r="P125" i="6" l="1"/>
  <c r="H42" i="37"/>
  <c r="D21" i="41" s="1"/>
  <c r="F41" i="38"/>
  <c r="H24" i="37"/>
  <c r="D21" i="36" s="1"/>
  <c r="A49" i="19" s="1"/>
  <c r="P125"/>
  <c r="Q159" i="6"/>
  <c r="R60" i="19"/>
  <c r="R59"/>
  <c r="R84" s="1"/>
  <c r="R121" s="1"/>
  <c r="S11"/>
  <c r="R35"/>
  <c r="R85"/>
  <c r="R122"/>
  <c r="R12"/>
  <c r="R34"/>
  <c r="R85" i="6"/>
  <c r="R60"/>
  <c r="R122"/>
  <c r="R59"/>
  <c r="R84" s="1"/>
  <c r="R121" s="1"/>
  <c r="S11"/>
  <c r="R34"/>
  <c r="R12"/>
  <c r="R35"/>
  <c r="Q159" i="19"/>
  <c r="Q87"/>
  <c r="Q86"/>
  <c r="Q123" s="1"/>
  <c r="Q88"/>
  <c r="Q86" i="6"/>
  <c r="Q123" s="1"/>
  <c r="Q87"/>
  <c r="Q88"/>
  <c r="P124" i="19"/>
  <c r="P124" i="6"/>
  <c r="Q124" l="1"/>
  <c r="Q125" i="19"/>
  <c r="H43" i="37"/>
  <c r="D22" i="41" s="1"/>
  <c r="H25" i="37"/>
  <c r="D22" i="36" s="1"/>
  <c r="A50" i="19" s="1"/>
  <c r="F42" i="38"/>
  <c r="R159" i="19"/>
  <c r="R159" i="6"/>
  <c r="R88" i="19"/>
  <c r="R86"/>
  <c r="R123" s="1"/>
  <c r="R87"/>
  <c r="Q124"/>
  <c r="S122" i="6"/>
  <c r="S59"/>
  <c r="S84" s="1"/>
  <c r="S121" s="1"/>
  <c r="T11"/>
  <c r="S85"/>
  <c r="S12"/>
  <c r="S34"/>
  <c r="S60"/>
  <c r="S35"/>
  <c r="R87"/>
  <c r="R88"/>
  <c r="R86"/>
  <c r="R123" s="1"/>
  <c r="S12" i="19"/>
  <c r="T11"/>
  <c r="S35"/>
  <c r="S60"/>
  <c r="S34"/>
  <c r="S85"/>
  <c r="S59"/>
  <c r="S84" s="1"/>
  <c r="S121" s="1"/>
  <c r="S122"/>
  <c r="Q125" i="6"/>
  <c r="R124" l="1"/>
  <c r="H26" i="37"/>
  <c r="D23" i="36" s="1"/>
  <c r="A51" i="19" s="1"/>
  <c r="F43" i="38"/>
  <c r="H44" i="37"/>
  <c r="D23" i="41" s="1"/>
  <c r="R124" i="19"/>
  <c r="S159"/>
  <c r="S87" i="6"/>
  <c r="S88"/>
  <c r="S86"/>
  <c r="S123" s="1"/>
  <c r="T59"/>
  <c r="T84" s="1"/>
  <c r="T121" s="1"/>
  <c r="T34"/>
  <c r="T60"/>
  <c r="U11"/>
  <c r="T122"/>
  <c r="T85"/>
  <c r="T12"/>
  <c r="T35"/>
  <c r="R125" i="19"/>
  <c r="T122"/>
  <c r="T60"/>
  <c r="T12"/>
  <c r="T35"/>
  <c r="U11"/>
  <c r="T34"/>
  <c r="T85"/>
  <c r="T59"/>
  <c r="T84" s="1"/>
  <c r="T121" s="1"/>
  <c r="S88"/>
  <c r="S86"/>
  <c r="S123" s="1"/>
  <c r="S87"/>
  <c r="S159" i="6"/>
  <c r="R125"/>
  <c r="S124" l="1"/>
  <c r="S124" i="19"/>
  <c r="H27" i="37"/>
  <c r="D24" i="36" s="1"/>
  <c r="A52" i="19" s="1"/>
  <c r="H45" i="37"/>
  <c r="D24" i="41" s="1"/>
  <c r="F44" i="38"/>
  <c r="T159" i="19"/>
  <c r="U35"/>
  <c r="U60"/>
  <c r="U85"/>
  <c r="U59"/>
  <c r="U84" s="1"/>
  <c r="U121" s="1"/>
  <c r="U34"/>
  <c r="U122"/>
  <c r="V11"/>
  <c r="U12"/>
  <c r="S125"/>
  <c r="S125" i="6"/>
  <c r="T86" i="19"/>
  <c r="T123" s="1"/>
  <c r="T87"/>
  <c r="T88"/>
  <c r="T88" i="6"/>
  <c r="T86"/>
  <c r="T123" s="1"/>
  <c r="T87"/>
  <c r="T159"/>
  <c r="U59"/>
  <c r="U84" s="1"/>
  <c r="U121" s="1"/>
  <c r="U60"/>
  <c r="U122"/>
  <c r="V11"/>
  <c r="U85"/>
  <c r="U12"/>
  <c r="U34"/>
  <c r="U35"/>
  <c r="T125" i="19" l="1"/>
  <c r="H28" i="37"/>
  <c r="D25" i="36" s="1"/>
  <c r="A53" i="19" s="1"/>
  <c r="H46" i="37"/>
  <c r="D25" i="41" s="1"/>
  <c r="T124" i="19"/>
  <c r="U159" i="6"/>
  <c r="V122"/>
  <c r="V59"/>
  <c r="V84" s="1"/>
  <c r="V121" s="1"/>
  <c r="V34"/>
  <c r="V85"/>
  <c r="V12"/>
  <c r="W11"/>
  <c r="V60"/>
  <c r="V35"/>
  <c r="U88"/>
  <c r="U86"/>
  <c r="U123" s="1"/>
  <c r="U87"/>
  <c r="U159" i="19"/>
  <c r="U88"/>
  <c r="U87"/>
  <c r="U86"/>
  <c r="U123" s="1"/>
  <c r="T124" i="6"/>
  <c r="V34" i="19"/>
  <c r="V12"/>
  <c r="V60"/>
  <c r="V59"/>
  <c r="V84" s="1"/>
  <c r="V121" s="1"/>
  <c r="W11"/>
  <c r="V122"/>
  <c r="V35"/>
  <c r="V85"/>
  <c r="T125" i="6"/>
  <c r="U125" l="1"/>
  <c r="W59" i="19"/>
  <c r="W84" s="1"/>
  <c r="W121" s="1"/>
  <c r="W122"/>
  <c r="W12"/>
  <c r="X11"/>
  <c r="W85"/>
  <c r="W60"/>
  <c r="W35"/>
  <c r="W34"/>
  <c r="W85" i="6"/>
  <c r="W60"/>
  <c r="W12"/>
  <c r="W122"/>
  <c r="X11"/>
  <c r="W59"/>
  <c r="W84" s="1"/>
  <c r="W121" s="1"/>
  <c r="W34"/>
  <c r="W35"/>
  <c r="V87"/>
  <c r="V88"/>
  <c r="V86"/>
  <c r="V123" s="1"/>
  <c r="U124" i="19"/>
  <c r="U124" i="6"/>
  <c r="V159" i="19"/>
  <c r="V87"/>
  <c r="V86"/>
  <c r="V123" s="1"/>
  <c r="V88"/>
  <c r="V159" i="6"/>
  <c r="U125" i="19"/>
  <c r="V124" i="6" l="1"/>
  <c r="V125" i="19"/>
  <c r="W159" i="6"/>
  <c r="X35" i="19"/>
  <c r="X85"/>
  <c r="X34"/>
  <c r="X12"/>
  <c r="X60"/>
  <c r="X122"/>
  <c r="X59"/>
  <c r="X84" s="1"/>
  <c r="X121" s="1"/>
  <c r="W87" i="6"/>
  <c r="W88"/>
  <c r="W86"/>
  <c r="W123" s="1"/>
  <c r="W86" i="19"/>
  <c r="W123" s="1"/>
  <c r="W88"/>
  <c r="W87"/>
  <c r="V125" i="6"/>
  <c r="X12"/>
  <c r="X122"/>
  <c r="X34"/>
  <c r="X85"/>
  <c r="X59"/>
  <c r="X84" s="1"/>
  <c r="X121" s="1"/>
  <c r="X60"/>
  <c r="X35"/>
  <c r="W159" i="19"/>
  <c r="V124"/>
  <c r="W124" i="6" l="1"/>
  <c r="W125"/>
  <c r="W125" i="19"/>
  <c r="X88"/>
  <c r="X86"/>
  <c r="X123" s="1"/>
  <c r="X87"/>
  <c r="X159"/>
  <c r="X88" i="6"/>
  <c r="X87"/>
  <c r="X86"/>
  <c r="X123" s="1"/>
  <c r="X159"/>
  <c r="W124" i="19"/>
  <c r="X125" i="6" l="1"/>
  <c r="X124"/>
  <c r="X124" i="19"/>
  <c r="X125"/>
  <c r="Y95" l="1"/>
  <c r="Y97"/>
  <c r="Y102"/>
  <c r="Y106"/>
  <c r="Y100"/>
  <c r="Y110"/>
  <c r="Y114"/>
  <c r="Y112"/>
  <c r="Y116"/>
  <c r="Y88"/>
  <c r="Y104"/>
  <c r="Y94"/>
  <c r="Y92"/>
  <c r="Y111"/>
  <c r="Y148" s="1"/>
  <c r="Y108"/>
  <c r="Y103"/>
  <c r="Y89"/>
  <c r="Y90"/>
  <c r="Y109"/>
  <c r="Y146" s="1"/>
  <c r="Y105"/>
  <c r="Y96"/>
  <c r="Y133" s="1"/>
  <c r="Y99"/>
  <c r="Y93"/>
  <c r="Y98"/>
  <c r="Y101"/>
  <c r="Y138" s="1"/>
  <c r="Y113"/>
  <c r="Y107"/>
  <c r="Y91"/>
  <c r="Y87"/>
  <c r="Y117"/>
  <c r="Y115"/>
  <c r="Y152" s="1"/>
  <c r="Y86"/>
  <c r="Y123" s="1"/>
  <c r="Y126" l="1"/>
  <c r="Y137"/>
  <c r="Y128"/>
  <c r="Y135"/>
  <c r="Y149"/>
  <c r="Y151"/>
  <c r="Y142"/>
  <c r="Y140"/>
  <c r="Y131"/>
  <c r="Y124"/>
  <c r="Y129"/>
  <c r="Y153"/>
  <c r="Y132"/>
  <c r="Y154"/>
  <c r="Y119"/>
  <c r="Y143"/>
  <c r="Y150"/>
  <c r="Y136"/>
  <c r="Y127"/>
  <c r="Y125"/>
  <c r="Y147"/>
  <c r="Y134"/>
  <c r="Y86" i="6"/>
  <c r="Y123" s="1"/>
  <c r="Y87"/>
  <c r="Y88"/>
  <c r="Y144" i="19"/>
  <c r="Y130"/>
  <c r="Y145"/>
  <c r="Y141"/>
  <c r="Y139"/>
  <c r="Y124" i="6" l="1"/>
  <c r="Y157" i="19"/>
  <c r="Y125" i="6"/>
  <c r="D44" i="19" l="1"/>
  <c r="D45"/>
  <c r="D42"/>
  <c r="K22" i="37"/>
  <c r="K26"/>
  <c r="B39" i="6"/>
  <c r="K14" i="37"/>
  <c r="K18"/>
  <c r="D43" i="19"/>
  <c r="B44" i="6"/>
  <c r="K35" i="37"/>
  <c r="D51" i="19"/>
  <c r="K19" i="37"/>
  <c r="K37"/>
  <c r="K38"/>
  <c r="B45" i="6"/>
  <c r="B46"/>
  <c r="B51"/>
  <c r="K30" i="37"/>
  <c r="K32"/>
  <c r="B48" i="6"/>
  <c r="K12" i="37"/>
  <c r="K15"/>
  <c r="K27"/>
  <c r="D41" i="19"/>
  <c r="B36" i="6"/>
  <c r="B49"/>
  <c r="B42"/>
  <c r="B37"/>
  <c r="K25" i="37"/>
  <c r="K34"/>
  <c r="D48" i="19"/>
  <c r="D52"/>
  <c r="B43" i="6"/>
  <c r="K42" i="37"/>
  <c r="K40"/>
  <c r="K31"/>
  <c r="D53" i="19"/>
  <c r="K43" i="37"/>
  <c r="D50" i="19"/>
  <c r="K11" i="37"/>
  <c r="K23"/>
  <c r="K46"/>
  <c r="K44"/>
  <c r="K39"/>
  <c r="K21"/>
  <c r="D38" i="19"/>
  <c r="D37"/>
  <c r="B53" i="6"/>
  <c r="D47" i="19"/>
  <c r="K45" i="37"/>
  <c r="D40" i="19"/>
  <c r="B52" i="6"/>
  <c r="K33" i="37"/>
  <c r="B40" i="6"/>
  <c r="K13" i="37"/>
  <c r="K36"/>
  <c r="D46" i="19"/>
  <c r="D49"/>
  <c r="K41" i="37"/>
  <c r="K29"/>
  <c r="B38" i="6"/>
  <c r="B50"/>
  <c r="B41"/>
  <c r="K24" i="37"/>
  <c r="K28"/>
  <c r="K20"/>
  <c r="K16"/>
  <c r="K17"/>
  <c r="D36" i="19"/>
  <c r="D39"/>
  <c r="B47" i="6"/>
  <c r="E52" i="19" l="1"/>
  <c r="E77" s="1"/>
  <c r="K19" i="22" s="1"/>
  <c r="E43" i="19"/>
  <c r="E68" s="1"/>
  <c r="K10" i="22" s="1"/>
  <c r="E36" i="19"/>
  <c r="E61" s="1"/>
  <c r="E46"/>
  <c r="E71" s="1"/>
  <c r="K13" i="22" s="1"/>
  <c r="E47" i="19"/>
  <c r="E72" s="1"/>
  <c r="K14" i="22" s="1"/>
  <c r="E53" i="19"/>
  <c r="E78" s="1"/>
  <c r="K20" i="22" s="1"/>
  <c r="E45" i="19"/>
  <c r="E70" s="1"/>
  <c r="K12" i="22" s="1"/>
  <c r="E39" i="19"/>
  <c r="E64" s="1"/>
  <c r="K6" i="22" s="1"/>
  <c r="E49" i="19"/>
  <c r="E74" s="1"/>
  <c r="K16" i="22" s="1"/>
  <c r="E38" i="19"/>
  <c r="E63" s="1"/>
  <c r="K5" i="22" s="1"/>
  <c r="E42" i="19"/>
  <c r="E67" s="1"/>
  <c r="K9" i="22" s="1"/>
  <c r="E41" i="19"/>
  <c r="E66" s="1"/>
  <c r="K8" i="22" s="1"/>
  <c r="E44" i="19"/>
  <c r="E69" s="1"/>
  <c r="K11" i="22" s="1"/>
  <c r="E40" i="19"/>
  <c r="E65" s="1"/>
  <c r="K7" i="22" s="1"/>
  <c r="E37" i="19"/>
  <c r="E62" s="1"/>
  <c r="K4" i="22" s="1"/>
  <c r="E50" i="19"/>
  <c r="E75" s="1"/>
  <c r="K17" i="22" s="1"/>
  <c r="E48" i="19"/>
  <c r="E73" s="1"/>
  <c r="K15" i="22" s="1"/>
  <c r="E51" i="19"/>
  <c r="E76" s="1"/>
  <c r="K18" i="22" s="1"/>
  <c r="E80" i="19" l="1"/>
  <c r="E117"/>
  <c r="E113"/>
  <c r="E107"/>
  <c r="E114"/>
  <c r="E96"/>
  <c r="E106"/>
  <c r="E103"/>
  <c r="E104"/>
  <c r="E102"/>
  <c r="E90"/>
  <c r="E89"/>
  <c r="E126" s="1"/>
  <c r="E94"/>
  <c r="E109"/>
  <c r="E108"/>
  <c r="E105"/>
  <c r="E93"/>
  <c r="E95"/>
  <c r="E116"/>
  <c r="E92"/>
  <c r="E99"/>
  <c r="E111"/>
  <c r="E110"/>
  <c r="E91"/>
  <c r="E112"/>
  <c r="E97"/>
  <c r="E134" s="1"/>
  <c r="E100"/>
  <c r="E101"/>
  <c r="E115"/>
  <c r="E152" s="1"/>
  <c r="K3" i="22"/>
  <c r="E98" i="19"/>
  <c r="E137" l="1"/>
  <c r="E153"/>
  <c r="E150"/>
  <c r="E138"/>
  <c r="E128"/>
  <c r="E142"/>
  <c r="E140"/>
  <c r="E144"/>
  <c r="E148"/>
  <c r="E132"/>
  <c r="E146"/>
  <c r="E129"/>
  <c r="E149"/>
  <c r="E136"/>
  <c r="E130"/>
  <c r="E131"/>
  <c r="E141"/>
  <c r="E151"/>
  <c r="E154"/>
  <c r="E119"/>
  <c r="E139"/>
  <c r="E133"/>
  <c r="E135"/>
  <c r="E147"/>
  <c r="E145"/>
  <c r="E127"/>
  <c r="E143"/>
  <c r="E156" l="1"/>
  <c r="E157" s="1"/>
  <c r="L14" l="1"/>
  <c r="W28"/>
  <c r="K18"/>
  <c r="S26"/>
  <c r="K24"/>
  <c r="X25"/>
  <c r="V13"/>
  <c r="S29"/>
  <c r="I14"/>
  <c r="F28"/>
  <c r="P17"/>
  <c r="T16"/>
  <c r="I25"/>
  <c r="R27"/>
  <c r="M27"/>
  <c r="V18"/>
  <c r="T29"/>
  <c r="S19"/>
  <c r="M25"/>
  <c r="R25"/>
  <c r="R28"/>
  <c r="I13"/>
  <c r="X21"/>
  <c r="Q17"/>
  <c r="M21"/>
  <c r="T13"/>
  <c r="V17"/>
  <c r="V30"/>
  <c r="T25"/>
  <c r="H25"/>
  <c r="Q26"/>
  <c r="F26"/>
  <c r="X16"/>
  <c r="W15"/>
  <c r="R15"/>
  <c r="F14"/>
  <c r="T26"/>
  <c r="S14"/>
  <c r="W29"/>
  <c r="J16"/>
  <c r="J29"/>
  <c r="V20"/>
  <c r="U21"/>
  <c r="W20"/>
  <c r="I30"/>
  <c r="N25"/>
  <c r="G19"/>
  <c r="Q18"/>
  <c r="P22"/>
  <c r="V19"/>
  <c r="S24"/>
  <c r="O14"/>
  <c r="T22"/>
  <c r="K19"/>
  <c r="N30"/>
  <c r="N13"/>
  <c r="J28"/>
  <c r="V29"/>
  <c r="K27"/>
  <c r="W17"/>
  <c r="X14"/>
  <c r="H26"/>
  <c r="R22"/>
  <c r="Q19"/>
  <c r="G30"/>
  <c r="L26"/>
  <c r="L25"/>
  <c r="U19"/>
  <c r="I19"/>
  <c r="F29"/>
  <c r="Q24"/>
  <c r="G20"/>
  <c r="L21"/>
  <c r="G15"/>
  <c r="H13"/>
  <c r="R23"/>
  <c r="O27"/>
  <c r="M16"/>
  <c r="J25"/>
  <c r="T14"/>
  <c r="P20"/>
  <c r="T18"/>
  <c r="N17"/>
  <c r="Q21"/>
  <c r="F15"/>
  <c r="I21"/>
  <c r="W22"/>
  <c r="L27"/>
  <c r="K28"/>
  <c r="U30"/>
  <c r="S28"/>
  <c r="I28"/>
  <c r="T17"/>
  <c r="P23"/>
  <c r="M29"/>
  <c r="W24"/>
  <c r="Q15"/>
  <c r="K25"/>
  <c r="V15"/>
  <c r="P18"/>
  <c r="R26"/>
  <c r="N24"/>
  <c r="J20"/>
  <c r="K20"/>
  <c r="X27"/>
  <c r="G21"/>
  <c r="Q22"/>
  <c r="U18"/>
  <c r="N22"/>
  <c r="L18"/>
  <c r="G22"/>
  <c r="N23"/>
  <c r="H18"/>
  <c r="S20"/>
  <c r="N21"/>
  <c r="U22"/>
  <c r="P28"/>
  <c r="T27"/>
  <c r="L16"/>
  <c r="K23"/>
  <c r="S21"/>
  <c r="P24"/>
  <c r="T24"/>
  <c r="H14"/>
  <c r="J27"/>
  <c r="X13"/>
  <c r="M17"/>
  <c r="T23"/>
  <c r="F25"/>
  <c r="J23"/>
  <c r="J26"/>
  <c r="O18"/>
  <c r="M22"/>
  <c r="U25"/>
  <c r="F23"/>
  <c r="M20"/>
  <c r="K29"/>
  <c r="Q16"/>
  <c r="V25"/>
  <c r="H29"/>
  <c r="L19"/>
  <c r="J30"/>
  <c r="S23"/>
  <c r="G16"/>
  <c r="X20"/>
  <c r="M14"/>
  <c r="L22"/>
  <c r="X29"/>
  <c r="F19"/>
  <c r="L24"/>
  <c r="G18"/>
  <c r="O16"/>
  <c r="O24"/>
  <c r="T28"/>
  <c r="L29"/>
  <c r="W30"/>
  <c r="T20"/>
  <c r="J21"/>
  <c r="R29"/>
  <c r="F20"/>
  <c r="L15"/>
  <c r="P16"/>
  <c r="I29"/>
  <c r="F13"/>
  <c r="K30"/>
  <c r="R13"/>
  <c r="N14"/>
  <c r="V16"/>
  <c r="S25"/>
  <c r="H21"/>
  <c r="K26"/>
  <c r="U26"/>
  <c r="O20"/>
  <c r="S16"/>
  <c r="F27"/>
  <c r="T30"/>
  <c r="J13"/>
  <c r="P13"/>
  <c r="F30"/>
  <c r="U27"/>
  <c r="R20"/>
  <c r="V21"/>
  <c r="J18"/>
  <c r="F16"/>
  <c r="K16"/>
  <c r="U15"/>
  <c r="G14"/>
  <c r="W26"/>
  <c r="X24"/>
  <c r="V26"/>
  <c r="V28"/>
  <c r="X18"/>
  <c r="F21"/>
  <c r="I23"/>
  <c r="N28"/>
  <c r="I24"/>
  <c r="I18"/>
  <c r="X28"/>
  <c r="R16"/>
  <c r="H28"/>
  <c r="G27"/>
  <c r="P14"/>
  <c r="K17"/>
  <c r="L30"/>
  <c r="K22"/>
  <c r="R17"/>
  <c r="J14"/>
  <c r="W18"/>
  <c r="J22"/>
  <c r="Q14"/>
  <c r="P26"/>
  <c r="P15"/>
  <c r="W27"/>
  <c r="R30"/>
  <c r="L17"/>
  <c r="J19"/>
  <c r="M23"/>
  <c r="Q13"/>
  <c r="P27"/>
  <c r="N18"/>
  <c r="V22"/>
  <c r="P19"/>
  <c r="U16"/>
  <c r="F22"/>
  <c r="S13"/>
  <c r="U24"/>
  <c r="O19"/>
  <c r="W16"/>
  <c r="I15"/>
  <c r="N27"/>
  <c r="K13"/>
  <c r="L20"/>
  <c r="W13"/>
  <c r="Q23"/>
  <c r="N19"/>
  <c r="W21"/>
  <c r="V14"/>
  <c r="M19"/>
  <c r="Q28"/>
  <c r="Q30"/>
  <c r="G23"/>
  <c r="H16"/>
  <c r="X26"/>
  <c r="Q25"/>
  <c r="N20"/>
  <c r="S17"/>
  <c r="O17"/>
  <c r="H24"/>
  <c r="M24"/>
  <c r="I16"/>
  <c r="L28"/>
  <c r="H30"/>
  <c r="R21"/>
  <c r="J15"/>
  <c r="U23"/>
  <c r="F18"/>
  <c r="R19"/>
  <c r="G24"/>
  <c r="I20"/>
  <c r="X15"/>
  <c r="N15"/>
  <c r="R24"/>
  <c r="O21"/>
  <c r="I26"/>
  <c r="G25"/>
  <c r="U13"/>
  <c r="W14"/>
  <c r="J17"/>
  <c r="L23"/>
  <c r="Q29"/>
  <c r="U28"/>
  <c r="F24"/>
  <c r="M18"/>
  <c r="R18"/>
  <c r="G26"/>
  <c r="M28"/>
  <c r="O29"/>
  <c r="O23"/>
  <c r="M15"/>
  <c r="U20"/>
  <c r="F17"/>
  <c r="M13"/>
  <c r="U14"/>
  <c r="N16"/>
  <c r="P21"/>
  <c r="H23"/>
  <c r="V24"/>
  <c r="U29"/>
  <c r="S27"/>
  <c r="P30"/>
  <c r="M26"/>
  <c r="N29"/>
  <c r="K15"/>
  <c r="H20"/>
  <c r="P25"/>
  <c r="X23"/>
  <c r="S15"/>
  <c r="H27"/>
  <c r="W19"/>
  <c r="I27"/>
  <c r="S30"/>
  <c r="X30"/>
  <c r="K14"/>
  <c r="U17"/>
  <c r="G29"/>
  <c r="H19"/>
  <c r="X19"/>
  <c r="T21"/>
  <c r="J24"/>
  <c r="X22"/>
  <c r="G28"/>
  <c r="V27"/>
  <c r="O26"/>
  <c r="S22"/>
  <c r="O28"/>
  <c r="H22"/>
  <c r="V23"/>
  <c r="I22"/>
  <c r="R14"/>
  <c r="I17"/>
  <c r="O22"/>
  <c r="G13"/>
  <c r="N26"/>
  <c r="Q27"/>
  <c r="O15"/>
  <c r="O30"/>
  <c r="M30"/>
  <c r="H15"/>
  <c r="H17"/>
  <c r="S18"/>
  <c r="P29"/>
  <c r="G17"/>
  <c r="T19"/>
  <c r="O25"/>
  <c r="X17"/>
  <c r="K21"/>
  <c r="L13"/>
  <c r="O13"/>
  <c r="Q20"/>
  <c r="W25"/>
  <c r="W23"/>
  <c r="T15"/>
  <c r="E17"/>
  <c r="E20"/>
  <c r="E22"/>
  <c r="E19"/>
  <c r="E27"/>
  <c r="E16"/>
  <c r="E30"/>
  <c r="E25"/>
  <c r="E24"/>
  <c r="E28"/>
  <c r="E15"/>
  <c r="E14"/>
  <c r="E23"/>
  <c r="E18"/>
  <c r="E21"/>
  <c r="E29"/>
  <c r="E26"/>
  <c r="E13"/>
  <c r="L31" l="1"/>
  <c r="O31"/>
  <c r="G31"/>
  <c r="M31"/>
  <c r="U31"/>
  <c r="Q31"/>
  <c r="P31"/>
  <c r="R31"/>
  <c r="X31"/>
  <c r="T31"/>
  <c r="I31"/>
  <c r="K31"/>
  <c r="H31"/>
  <c r="V31"/>
  <c r="W31"/>
  <c r="S31"/>
  <c r="J31"/>
  <c r="F31"/>
  <c r="N31"/>
  <c r="D26"/>
  <c r="A49" i="6"/>
  <c r="A46"/>
  <c r="D23" i="19"/>
  <c r="D24"/>
  <c r="A47" i="6"/>
  <c r="A50"/>
  <c r="D27" i="19"/>
  <c r="D17"/>
  <c r="A40" i="6"/>
  <c r="A41"/>
  <c r="D18" i="19"/>
  <c r="D28"/>
  <c r="A51" i="6"/>
  <c r="A39"/>
  <c r="D16" i="19"/>
  <c r="A43" i="6"/>
  <c r="D20" i="19"/>
  <c r="A44" i="6"/>
  <c r="D21" i="19"/>
  <c r="A38" i="6"/>
  <c r="D15" i="19"/>
  <c r="A53" i="6"/>
  <c r="D30" i="19"/>
  <c r="A45" i="6"/>
  <c r="D22" i="19"/>
  <c r="D29"/>
  <c r="A52" i="6"/>
  <c r="D14" i="19"/>
  <c r="A37" i="6"/>
  <c r="A48"/>
  <c r="D25" i="19"/>
  <c r="D19"/>
  <c r="A42" i="6"/>
  <c r="E31" i="19"/>
  <c r="D13"/>
  <c r="A36" i="6"/>
  <c r="T45" l="1"/>
  <c r="T172" s="1"/>
  <c r="K45"/>
  <c r="K172" s="1"/>
  <c r="J45"/>
  <c r="J172" s="1"/>
  <c r="Q45"/>
  <c r="Q172" s="1"/>
  <c r="U45"/>
  <c r="U70" s="1"/>
  <c r="L45"/>
  <c r="L172" s="1"/>
  <c r="W45"/>
  <c r="W70" s="1"/>
  <c r="M45"/>
  <c r="M172" s="1"/>
  <c r="X45"/>
  <c r="X70" s="1"/>
  <c r="N45"/>
  <c r="N172" s="1"/>
  <c r="P45"/>
  <c r="P172" s="1"/>
  <c r="S45"/>
  <c r="S172" s="1"/>
  <c r="F45"/>
  <c r="F172" s="1"/>
  <c r="V45"/>
  <c r="V70" s="1"/>
  <c r="I45"/>
  <c r="I172" s="1"/>
  <c r="G45"/>
  <c r="G172" s="1"/>
  <c r="R45"/>
  <c r="R172" s="1"/>
  <c r="H45"/>
  <c r="H172" s="1"/>
  <c r="O45"/>
  <c r="O172" s="1"/>
  <c r="E45"/>
  <c r="E172" s="1"/>
  <c r="E192" s="1"/>
  <c r="T38"/>
  <c r="T165" s="1"/>
  <c r="U38"/>
  <c r="U63" s="1"/>
  <c r="S38"/>
  <c r="S165" s="1"/>
  <c r="J38"/>
  <c r="J165" s="1"/>
  <c r="Q38"/>
  <c r="Q165" s="1"/>
  <c r="E38"/>
  <c r="E165" s="1"/>
  <c r="E185" s="1"/>
  <c r="F38" i="19" s="1"/>
  <c r="F63" s="1"/>
  <c r="L5" i="22" s="1"/>
  <c r="K38" i="6"/>
  <c r="K165" s="1"/>
  <c r="R38"/>
  <c r="R165" s="1"/>
  <c r="X38"/>
  <c r="X63" s="1"/>
  <c r="N38"/>
  <c r="N165" s="1"/>
  <c r="P38"/>
  <c r="P165" s="1"/>
  <c r="M38"/>
  <c r="M165" s="1"/>
  <c r="O38"/>
  <c r="O165" s="1"/>
  <c r="F38"/>
  <c r="F165" s="1"/>
  <c r="V38"/>
  <c r="V63" s="1"/>
  <c r="L38"/>
  <c r="L165" s="1"/>
  <c r="I38"/>
  <c r="I165" s="1"/>
  <c r="H38"/>
  <c r="H165" s="1"/>
  <c r="G38"/>
  <c r="G165" s="1"/>
  <c r="W38"/>
  <c r="W63" s="1"/>
  <c r="T43"/>
  <c r="T170" s="1"/>
  <c r="G43"/>
  <c r="G170" s="1"/>
  <c r="W43"/>
  <c r="W68" s="1"/>
  <c r="N43"/>
  <c r="N170" s="1"/>
  <c r="Q43"/>
  <c r="Q170" s="1"/>
  <c r="M43"/>
  <c r="M170" s="1"/>
  <c r="O43"/>
  <c r="O170" s="1"/>
  <c r="V43"/>
  <c r="V68" s="1"/>
  <c r="X43"/>
  <c r="X68" s="1"/>
  <c r="I43"/>
  <c r="I170" s="1"/>
  <c r="P43"/>
  <c r="P170" s="1"/>
  <c r="U43"/>
  <c r="U68" s="1"/>
  <c r="S43"/>
  <c r="S170" s="1"/>
  <c r="J43"/>
  <c r="J170" s="1"/>
  <c r="E43"/>
  <c r="E170" s="1"/>
  <c r="E190" s="1"/>
  <c r="F43" i="19" s="1"/>
  <c r="F68" s="1"/>
  <c r="L10" i="22" s="1"/>
  <c r="L43" i="6"/>
  <c r="L170" s="1"/>
  <c r="F43"/>
  <c r="F170" s="1"/>
  <c r="H43"/>
  <c r="H170" s="1"/>
  <c r="K43"/>
  <c r="K170" s="1"/>
  <c r="R43"/>
  <c r="R170" s="1"/>
  <c r="T42"/>
  <c r="T169" s="1"/>
  <c r="G42"/>
  <c r="G169" s="1"/>
  <c r="W42"/>
  <c r="W67" s="1"/>
  <c r="J42"/>
  <c r="J169" s="1"/>
  <c r="I42"/>
  <c r="I169" s="1"/>
  <c r="L42"/>
  <c r="L169" s="1"/>
  <c r="U42"/>
  <c r="U67" s="1"/>
  <c r="H42"/>
  <c r="H169" s="1"/>
  <c r="K42"/>
  <c r="K169" s="1"/>
  <c r="N42"/>
  <c r="N169" s="1"/>
  <c r="P42"/>
  <c r="P169" s="1"/>
  <c r="Q42"/>
  <c r="Q169" s="1"/>
  <c r="S42"/>
  <c r="S169" s="1"/>
  <c r="F42"/>
  <c r="F169" s="1"/>
  <c r="V42"/>
  <c r="V67" s="1"/>
  <c r="E42"/>
  <c r="E169" s="1"/>
  <c r="E189" s="1"/>
  <c r="F42" i="19" s="1"/>
  <c r="F67" s="1"/>
  <c r="L9" i="22" s="1"/>
  <c r="O42" i="6"/>
  <c r="O169" s="1"/>
  <c r="R42"/>
  <c r="R169" s="1"/>
  <c r="X42"/>
  <c r="X67" s="1"/>
  <c r="M42"/>
  <c r="M169" s="1"/>
  <c r="T37"/>
  <c r="T164" s="1"/>
  <c r="G37"/>
  <c r="G164" s="1"/>
  <c r="W37"/>
  <c r="W62" s="1"/>
  <c r="J37"/>
  <c r="J164" s="1"/>
  <c r="M37"/>
  <c r="M164" s="1"/>
  <c r="I37"/>
  <c r="I164" s="1"/>
  <c r="O37"/>
  <c r="O164" s="1"/>
  <c r="H37"/>
  <c r="H164" s="1"/>
  <c r="K37"/>
  <c r="K164" s="1"/>
  <c r="N37"/>
  <c r="N164" s="1"/>
  <c r="P37"/>
  <c r="P164" s="1"/>
  <c r="Q37"/>
  <c r="Q164" s="1"/>
  <c r="S37"/>
  <c r="S164" s="1"/>
  <c r="F37"/>
  <c r="F164" s="1"/>
  <c r="V37"/>
  <c r="V62" s="1"/>
  <c r="L37"/>
  <c r="L164" s="1"/>
  <c r="U37"/>
  <c r="U62" s="1"/>
  <c r="R37"/>
  <c r="R164" s="1"/>
  <c r="X37"/>
  <c r="X62" s="1"/>
  <c r="E37"/>
  <c r="E164" s="1"/>
  <c r="E184" s="1"/>
  <c r="F37" i="19" s="1"/>
  <c r="F62" s="1"/>
  <c r="L4" i="22" s="1"/>
  <c r="T51" i="6"/>
  <c r="T178" s="1"/>
  <c r="O51"/>
  <c r="O178" s="1"/>
  <c r="J51"/>
  <c r="J178" s="1"/>
  <c r="I51"/>
  <c r="I178" s="1"/>
  <c r="Q51"/>
  <c r="Q178" s="1"/>
  <c r="G51"/>
  <c r="G178" s="1"/>
  <c r="R51"/>
  <c r="R178" s="1"/>
  <c r="H51"/>
  <c r="H178" s="1"/>
  <c r="S51"/>
  <c r="S178" s="1"/>
  <c r="M51"/>
  <c r="M178" s="1"/>
  <c r="P51"/>
  <c r="P178" s="1"/>
  <c r="K51"/>
  <c r="K178" s="1"/>
  <c r="F51"/>
  <c r="F178" s="1"/>
  <c r="V51"/>
  <c r="V76" s="1"/>
  <c r="U51"/>
  <c r="U76" s="1"/>
  <c r="L51"/>
  <c r="L178" s="1"/>
  <c r="W51"/>
  <c r="W76" s="1"/>
  <c r="E51"/>
  <c r="E178" s="1"/>
  <c r="E198" s="1"/>
  <c r="X51"/>
  <c r="X76" s="1"/>
  <c r="N51"/>
  <c r="N178" s="1"/>
  <c r="T40"/>
  <c r="T167" s="1"/>
  <c r="G40"/>
  <c r="G167" s="1"/>
  <c r="W40"/>
  <c r="W65" s="1"/>
  <c r="J40"/>
  <c r="J167" s="1"/>
  <c r="M40"/>
  <c r="M167" s="1"/>
  <c r="L40"/>
  <c r="L167" s="1"/>
  <c r="O40"/>
  <c r="O167" s="1"/>
  <c r="R40"/>
  <c r="R167" s="1"/>
  <c r="X40"/>
  <c r="X65" s="1"/>
  <c r="E40"/>
  <c r="E167" s="1"/>
  <c r="E187" s="1"/>
  <c r="F40" i="19" s="1"/>
  <c r="F65" s="1"/>
  <c r="L7" i="22" s="1"/>
  <c r="P40" i="6"/>
  <c r="P167" s="1"/>
  <c r="U40"/>
  <c r="U65" s="1"/>
  <c r="S40"/>
  <c r="S167" s="1"/>
  <c r="F40"/>
  <c r="F167" s="1"/>
  <c r="V40"/>
  <c r="V65" s="1"/>
  <c r="I40"/>
  <c r="I167" s="1"/>
  <c r="Q40"/>
  <c r="Q167" s="1"/>
  <c r="H40"/>
  <c r="H167" s="1"/>
  <c r="K40"/>
  <c r="K167" s="1"/>
  <c r="N40"/>
  <c r="N167" s="1"/>
  <c r="T47"/>
  <c r="T174" s="1"/>
  <c r="K47"/>
  <c r="K174" s="1"/>
  <c r="I47"/>
  <c r="I174" s="1"/>
  <c r="N47"/>
  <c r="N174" s="1"/>
  <c r="M47"/>
  <c r="M174" s="1"/>
  <c r="L47"/>
  <c r="L174" s="1"/>
  <c r="S47"/>
  <c r="S174" s="1"/>
  <c r="F47"/>
  <c r="F174" s="1"/>
  <c r="H47"/>
  <c r="H174" s="1"/>
  <c r="X47"/>
  <c r="X72" s="1"/>
  <c r="U47"/>
  <c r="U72" s="1"/>
  <c r="P47"/>
  <c r="P174" s="1"/>
  <c r="G47"/>
  <c r="G174" s="1"/>
  <c r="W47"/>
  <c r="W72" s="1"/>
  <c r="J47"/>
  <c r="J174" s="1"/>
  <c r="E47"/>
  <c r="E174" s="1"/>
  <c r="E194" s="1"/>
  <c r="Q47"/>
  <c r="Q174" s="1"/>
  <c r="V47"/>
  <c r="V72" s="1"/>
  <c r="O47"/>
  <c r="O174" s="1"/>
  <c r="R47"/>
  <c r="R174" s="1"/>
  <c r="T49"/>
  <c r="T176" s="1"/>
  <c r="G49"/>
  <c r="G176" s="1"/>
  <c r="W49"/>
  <c r="W74" s="1"/>
  <c r="N49"/>
  <c r="N176" s="1"/>
  <c r="U49"/>
  <c r="U74" s="1"/>
  <c r="L49"/>
  <c r="L176" s="1"/>
  <c r="O49"/>
  <c r="O176" s="1"/>
  <c r="V49"/>
  <c r="V74" s="1"/>
  <c r="X49"/>
  <c r="X74" s="1"/>
  <c r="R49"/>
  <c r="R176" s="1"/>
  <c r="P49"/>
  <c r="P176" s="1"/>
  <c r="M49"/>
  <c r="M176" s="1"/>
  <c r="S49"/>
  <c r="S176" s="1"/>
  <c r="J49"/>
  <c r="J176" s="1"/>
  <c r="E49"/>
  <c r="E176" s="1"/>
  <c r="E196" s="1"/>
  <c r="F49" i="19" s="1"/>
  <c r="F74" s="1"/>
  <c r="L16" i="22" s="1"/>
  <c r="I49" i="6"/>
  <c r="I176" s="1"/>
  <c r="F49"/>
  <c r="F176" s="1"/>
  <c r="H49"/>
  <c r="H176" s="1"/>
  <c r="K49"/>
  <c r="K176" s="1"/>
  <c r="Q49"/>
  <c r="Q176" s="1"/>
  <c r="T48"/>
  <c r="T175" s="1"/>
  <c r="K48"/>
  <c r="K175" s="1"/>
  <c r="I48"/>
  <c r="I175" s="1"/>
  <c r="N48"/>
  <c r="N175" s="1"/>
  <c r="Q48"/>
  <c r="Q175" s="1"/>
  <c r="L48"/>
  <c r="L175" s="1"/>
  <c r="E48"/>
  <c r="E175" s="1"/>
  <c r="E195" s="1"/>
  <c r="F48" i="19" s="1"/>
  <c r="F73" s="1"/>
  <c r="L15" i="22" s="1"/>
  <c r="F48" i="6"/>
  <c r="F175" s="1"/>
  <c r="V48"/>
  <c r="V73" s="1"/>
  <c r="O48"/>
  <c r="O175" s="1"/>
  <c r="R48"/>
  <c r="R175" s="1"/>
  <c r="P48"/>
  <c r="P175" s="1"/>
  <c r="G48"/>
  <c r="G175" s="1"/>
  <c r="W48"/>
  <c r="W73" s="1"/>
  <c r="J48"/>
  <c r="J175" s="1"/>
  <c r="M48"/>
  <c r="M175" s="1"/>
  <c r="S48"/>
  <c r="S175" s="1"/>
  <c r="H48"/>
  <c r="H175" s="1"/>
  <c r="X48"/>
  <c r="X73" s="1"/>
  <c r="U48"/>
  <c r="U73" s="1"/>
  <c r="T53"/>
  <c r="T180" s="1"/>
  <c r="O53"/>
  <c r="O180" s="1"/>
  <c r="J53"/>
  <c r="J180" s="1"/>
  <c r="Q53"/>
  <c r="Q180" s="1"/>
  <c r="U53"/>
  <c r="U78" s="1"/>
  <c r="W53"/>
  <c r="W78" s="1"/>
  <c r="M53"/>
  <c r="M180" s="1"/>
  <c r="H53"/>
  <c r="H180" s="1"/>
  <c r="X53"/>
  <c r="X78" s="1"/>
  <c r="N53"/>
  <c r="N180" s="1"/>
  <c r="P53"/>
  <c r="P180" s="1"/>
  <c r="K53"/>
  <c r="K180" s="1"/>
  <c r="F53"/>
  <c r="F180" s="1"/>
  <c r="V53"/>
  <c r="V78" s="1"/>
  <c r="I53"/>
  <c r="I180" s="1"/>
  <c r="L53"/>
  <c r="L180" s="1"/>
  <c r="G53"/>
  <c r="G180" s="1"/>
  <c r="R53"/>
  <c r="R180" s="1"/>
  <c r="S53"/>
  <c r="S180" s="1"/>
  <c r="E53"/>
  <c r="E180" s="1"/>
  <c r="E200" s="1"/>
  <c r="T44"/>
  <c r="T171" s="1"/>
  <c r="S44"/>
  <c r="S171" s="1"/>
  <c r="J44"/>
  <c r="J171" s="1"/>
  <c r="I44"/>
  <c r="I171" s="1"/>
  <c r="M44"/>
  <c r="M171" s="1"/>
  <c r="L44"/>
  <c r="L171" s="1"/>
  <c r="O44"/>
  <c r="O171" s="1"/>
  <c r="R44"/>
  <c r="R171" s="1"/>
  <c r="H44"/>
  <c r="H171" s="1"/>
  <c r="W44"/>
  <c r="W69" s="1"/>
  <c r="E44"/>
  <c r="E171" s="1"/>
  <c r="E191" s="1"/>
  <c r="F44" i="19" s="1"/>
  <c r="F69" s="1"/>
  <c r="L11" i="22" s="1"/>
  <c r="P44" i="6"/>
  <c r="P171" s="1"/>
  <c r="K44"/>
  <c r="K171" s="1"/>
  <c r="F44"/>
  <c r="F171" s="1"/>
  <c r="V44"/>
  <c r="V69" s="1"/>
  <c r="Q44"/>
  <c r="Q171" s="1"/>
  <c r="G44"/>
  <c r="G171" s="1"/>
  <c r="U44"/>
  <c r="U69" s="1"/>
  <c r="X44"/>
  <c r="X69" s="1"/>
  <c r="N44"/>
  <c r="N171" s="1"/>
  <c r="T39"/>
  <c r="T166" s="1"/>
  <c r="S39"/>
  <c r="S166" s="1"/>
  <c r="W39"/>
  <c r="W64" s="1"/>
  <c r="Q39"/>
  <c r="Q166" s="1"/>
  <c r="U39"/>
  <c r="U64" s="1"/>
  <c r="L39"/>
  <c r="L166" s="1"/>
  <c r="R39"/>
  <c r="R166" s="1"/>
  <c r="M39"/>
  <c r="M166" s="1"/>
  <c r="X39"/>
  <c r="X64" s="1"/>
  <c r="N39"/>
  <c r="N166" s="1"/>
  <c r="P39"/>
  <c r="P166" s="1"/>
  <c r="K39"/>
  <c r="K166" s="1"/>
  <c r="O39"/>
  <c r="O166" s="1"/>
  <c r="V39"/>
  <c r="V64" s="1"/>
  <c r="I39"/>
  <c r="I166" s="1"/>
  <c r="G39"/>
  <c r="G166" s="1"/>
  <c r="J39"/>
  <c r="J166" s="1"/>
  <c r="H39"/>
  <c r="H166" s="1"/>
  <c r="F39"/>
  <c r="F166" s="1"/>
  <c r="E39"/>
  <c r="E166" s="1"/>
  <c r="E186" s="1"/>
  <c r="T41"/>
  <c r="T168" s="1"/>
  <c r="G41"/>
  <c r="G168" s="1"/>
  <c r="W41"/>
  <c r="W66" s="1"/>
  <c r="J41"/>
  <c r="J168" s="1"/>
  <c r="M41"/>
  <c r="M168" s="1"/>
  <c r="L41"/>
  <c r="L168" s="1"/>
  <c r="U41"/>
  <c r="U66" s="1"/>
  <c r="R41"/>
  <c r="R168" s="1"/>
  <c r="H41"/>
  <c r="H168" s="1"/>
  <c r="K41"/>
  <c r="K168" s="1"/>
  <c r="N41"/>
  <c r="N168" s="1"/>
  <c r="P41"/>
  <c r="P168" s="1"/>
  <c r="Q41"/>
  <c r="Q168" s="1"/>
  <c r="S41"/>
  <c r="S168" s="1"/>
  <c r="F41"/>
  <c r="F168" s="1"/>
  <c r="V41"/>
  <c r="V66" s="1"/>
  <c r="E41"/>
  <c r="E168" s="1"/>
  <c r="E188" s="1"/>
  <c r="F41" i="19" s="1"/>
  <c r="F66" s="1"/>
  <c r="L8" i="22" s="1"/>
  <c r="O41" i="6"/>
  <c r="O168" s="1"/>
  <c r="X41"/>
  <c r="X66" s="1"/>
  <c r="I41"/>
  <c r="I168" s="1"/>
  <c r="T50"/>
  <c r="T177" s="1"/>
  <c r="G50"/>
  <c r="G177" s="1"/>
  <c r="W50"/>
  <c r="W75" s="1"/>
  <c r="N50"/>
  <c r="N177" s="1"/>
  <c r="U50"/>
  <c r="U75" s="1"/>
  <c r="E50"/>
  <c r="E177" s="1"/>
  <c r="E197" s="1"/>
  <c r="F50" i="19" s="1"/>
  <c r="F75" s="1"/>
  <c r="L17" i="22" s="1"/>
  <c r="V50" i="6"/>
  <c r="V75" s="1"/>
  <c r="H50"/>
  <c r="H177" s="1"/>
  <c r="X50"/>
  <c r="X75" s="1"/>
  <c r="M50"/>
  <c r="M177" s="1"/>
  <c r="P50"/>
  <c r="P177" s="1"/>
  <c r="Q50"/>
  <c r="Q177" s="1"/>
  <c r="S50"/>
  <c r="S177" s="1"/>
  <c r="J50"/>
  <c r="J177" s="1"/>
  <c r="I50"/>
  <c r="I177" s="1"/>
  <c r="L50"/>
  <c r="L177" s="1"/>
  <c r="O50"/>
  <c r="O177" s="1"/>
  <c r="F50"/>
  <c r="F177" s="1"/>
  <c r="K50"/>
  <c r="K177" s="1"/>
  <c r="R50"/>
  <c r="R177" s="1"/>
  <c r="T46"/>
  <c r="T173" s="1"/>
  <c r="O46"/>
  <c r="O173" s="1"/>
  <c r="J46"/>
  <c r="J173" s="1"/>
  <c r="E46"/>
  <c r="E173" s="1"/>
  <c r="E193" s="1"/>
  <c r="F46" i="19" s="1"/>
  <c r="F71" s="1"/>
  <c r="L13" i="22" s="1"/>
  <c r="I46" i="6"/>
  <c r="I173" s="1"/>
  <c r="L46"/>
  <c r="L173" s="1"/>
  <c r="G46"/>
  <c r="G173" s="1"/>
  <c r="R46"/>
  <c r="R173" s="1"/>
  <c r="H46"/>
  <c r="H173" s="1"/>
  <c r="S46"/>
  <c r="S173" s="1"/>
  <c r="U46"/>
  <c r="U71" s="1"/>
  <c r="P46"/>
  <c r="P173" s="1"/>
  <c r="K46"/>
  <c r="K173" s="1"/>
  <c r="F46"/>
  <c r="F173" s="1"/>
  <c r="V46"/>
  <c r="V71" s="1"/>
  <c r="Q46"/>
  <c r="Q173" s="1"/>
  <c r="W46"/>
  <c r="W71" s="1"/>
  <c r="M46"/>
  <c r="M173" s="1"/>
  <c r="X46"/>
  <c r="X71" s="1"/>
  <c r="N46"/>
  <c r="N173" s="1"/>
  <c r="T52"/>
  <c r="T179" s="1"/>
  <c r="O52"/>
  <c r="O179" s="1"/>
  <c r="J52"/>
  <c r="J179" s="1"/>
  <c r="I52"/>
  <c r="I179" s="1"/>
  <c r="Q52"/>
  <c r="Q179" s="1"/>
  <c r="L52"/>
  <c r="L179" s="1"/>
  <c r="W52"/>
  <c r="W77" s="1"/>
  <c r="E52"/>
  <c r="E179" s="1"/>
  <c r="E199" s="1"/>
  <c r="F52" i="19" s="1"/>
  <c r="F77" s="1"/>
  <c r="L19" i="22" s="1"/>
  <c r="X52" i="6"/>
  <c r="X77" s="1"/>
  <c r="N52"/>
  <c r="N179" s="1"/>
  <c r="P52"/>
  <c r="P179" s="1"/>
  <c r="K52"/>
  <c r="K179" s="1"/>
  <c r="F52"/>
  <c r="F179" s="1"/>
  <c r="V52"/>
  <c r="V77" s="1"/>
  <c r="U52"/>
  <c r="U77" s="1"/>
  <c r="G52"/>
  <c r="G179" s="1"/>
  <c r="R52"/>
  <c r="R179" s="1"/>
  <c r="H52"/>
  <c r="H179" s="1"/>
  <c r="S52"/>
  <c r="S179" s="1"/>
  <c r="M52"/>
  <c r="M179" s="1"/>
  <c r="P36"/>
  <c r="P163" s="1"/>
  <c r="U36"/>
  <c r="U61" s="1"/>
  <c r="S36"/>
  <c r="S163" s="1"/>
  <c r="J36"/>
  <c r="J163" s="1"/>
  <c r="M36"/>
  <c r="M163" s="1"/>
  <c r="L36"/>
  <c r="L163" s="1"/>
  <c r="I36"/>
  <c r="I163" s="1"/>
  <c r="O36"/>
  <c r="O163" s="1"/>
  <c r="F36"/>
  <c r="F163" s="1"/>
  <c r="V36"/>
  <c r="V61" s="1"/>
  <c r="H36"/>
  <c r="H163" s="1"/>
  <c r="X36"/>
  <c r="X61" s="1"/>
  <c r="K36"/>
  <c r="K163" s="1"/>
  <c r="Q36"/>
  <c r="Q163" s="1"/>
  <c r="R36"/>
  <c r="R163" s="1"/>
  <c r="E36"/>
  <c r="E163" s="1"/>
  <c r="E183" s="1"/>
  <c r="T36"/>
  <c r="T163" s="1"/>
  <c r="G36"/>
  <c r="G163" s="1"/>
  <c r="W36"/>
  <c r="W61" s="1"/>
  <c r="N36"/>
  <c r="N163" s="1"/>
  <c r="F198" l="1"/>
  <c r="F51" i="19"/>
  <c r="F76" s="1"/>
  <c r="L18" i="22" s="1"/>
  <c r="F186" i="6"/>
  <c r="F39" i="19"/>
  <c r="F64" s="1"/>
  <c r="L6" i="22" s="1"/>
  <c r="F200" i="6"/>
  <c r="F53" i="19"/>
  <c r="F78" s="1"/>
  <c r="L20" i="22" s="1"/>
  <c r="F194" i="6"/>
  <c r="F47" i="19"/>
  <c r="F72" s="1"/>
  <c r="L14" i="22" s="1"/>
  <c r="F192" i="6"/>
  <c r="F45" i="19"/>
  <c r="F70" s="1"/>
  <c r="L12" i="22" s="1"/>
  <c r="F183" i="6"/>
  <c r="F36" i="19"/>
  <c r="F61" s="1"/>
  <c r="F199" i="6"/>
  <c r="F193"/>
  <c r="F184"/>
  <c r="F189"/>
  <c r="F188"/>
  <c r="F197"/>
  <c r="F187"/>
  <c r="F185"/>
  <c r="X172"/>
  <c r="V175"/>
  <c r="F191"/>
  <c r="F195"/>
  <c r="F196"/>
  <c r="F190"/>
  <c r="W168"/>
  <c r="V171"/>
  <c r="W167"/>
  <c r="V179"/>
  <c r="W173"/>
  <c r="U168"/>
  <c r="W166"/>
  <c r="W169"/>
  <c r="X173"/>
  <c r="W171"/>
  <c r="X180"/>
  <c r="X174"/>
  <c r="U178"/>
  <c r="X165"/>
  <c r="U173"/>
  <c r="V169"/>
  <c r="U167"/>
  <c r="U170"/>
  <c r="W170"/>
  <c r="V165"/>
  <c r="U165"/>
  <c r="V172"/>
  <c r="V163"/>
  <c r="U163"/>
  <c r="X179"/>
  <c r="W179"/>
  <c r="V173"/>
  <c r="W177"/>
  <c r="X168"/>
  <c r="V166"/>
  <c r="X171"/>
  <c r="U180"/>
  <c r="V180"/>
  <c r="W175"/>
  <c r="U175"/>
  <c r="U176"/>
  <c r="W176"/>
  <c r="U174"/>
  <c r="X167"/>
  <c r="W164"/>
  <c r="U164"/>
  <c r="W165"/>
  <c r="V170"/>
  <c r="U172"/>
  <c r="W163"/>
  <c r="X163"/>
  <c r="U179"/>
  <c r="V177"/>
  <c r="V168"/>
  <c r="X175"/>
  <c r="X176"/>
  <c r="W174"/>
  <c r="V178"/>
  <c r="X178"/>
  <c r="X164"/>
  <c r="X169"/>
  <c r="X170"/>
  <c r="W172"/>
  <c r="X177"/>
  <c r="U177"/>
  <c r="U166"/>
  <c r="X166"/>
  <c r="U171"/>
  <c r="W180"/>
  <c r="V176"/>
  <c r="V174"/>
  <c r="V167"/>
  <c r="W178"/>
  <c r="V164"/>
  <c r="U169"/>
  <c r="T61"/>
  <c r="K61"/>
  <c r="F61"/>
  <c r="M61"/>
  <c r="P61"/>
  <c r="R77"/>
  <c r="F77"/>
  <c r="Q77"/>
  <c r="T77"/>
  <c r="K71"/>
  <c r="H71"/>
  <c r="I71"/>
  <c r="T71"/>
  <c r="O75"/>
  <c r="S75"/>
  <c r="T75"/>
  <c r="E66"/>
  <c r="Q66"/>
  <c r="H66"/>
  <c r="M66"/>
  <c r="T66"/>
  <c r="J64"/>
  <c r="O64"/>
  <c r="T64"/>
  <c r="G69"/>
  <c r="K69"/>
  <c r="H69"/>
  <c r="M69"/>
  <c r="T69"/>
  <c r="G78"/>
  <c r="F78"/>
  <c r="T78"/>
  <c r="S73"/>
  <c r="G73"/>
  <c r="Q73"/>
  <c r="T73"/>
  <c r="F74"/>
  <c r="S74"/>
  <c r="T74"/>
  <c r="Q72"/>
  <c r="G72"/>
  <c r="H72"/>
  <c r="M72"/>
  <c r="T72"/>
  <c r="Q65"/>
  <c r="S65"/>
  <c r="M65"/>
  <c r="T65"/>
  <c r="F76"/>
  <c r="S76"/>
  <c r="Q76"/>
  <c r="T76"/>
  <c r="S62"/>
  <c r="K62"/>
  <c r="M62"/>
  <c r="T62"/>
  <c r="O67"/>
  <c r="S67"/>
  <c r="K67"/>
  <c r="I67"/>
  <c r="T67"/>
  <c r="F68"/>
  <c r="S68"/>
  <c r="Q68"/>
  <c r="T68"/>
  <c r="I63"/>
  <c r="O63"/>
  <c r="Q63"/>
  <c r="T63"/>
  <c r="R70"/>
  <c r="F70"/>
  <c r="T70"/>
  <c r="G61"/>
  <c r="Q61"/>
  <c r="L61"/>
  <c r="H77"/>
  <c r="N77"/>
  <c r="L77"/>
  <c r="O77"/>
  <c r="M71"/>
  <c r="F71"/>
  <c r="S71"/>
  <c r="L71"/>
  <c r="O71"/>
  <c r="F75"/>
  <c r="J75"/>
  <c r="M75"/>
  <c r="E75"/>
  <c r="G75"/>
  <c r="O66"/>
  <c r="S66"/>
  <c r="K66"/>
  <c r="L66"/>
  <c r="G66"/>
  <c r="H64"/>
  <c r="N64"/>
  <c r="L64"/>
  <c r="S64"/>
  <c r="F69"/>
  <c r="L69"/>
  <c r="S69"/>
  <c r="R78"/>
  <c r="N78"/>
  <c r="O78"/>
  <c r="H73"/>
  <c r="O73"/>
  <c r="L73"/>
  <c r="K73"/>
  <c r="H74"/>
  <c r="J74"/>
  <c r="R74"/>
  <c r="L74"/>
  <c r="G74"/>
  <c r="L72"/>
  <c r="K72"/>
  <c r="H65"/>
  <c r="F65"/>
  <c r="E65"/>
  <c r="L65"/>
  <c r="G65"/>
  <c r="E76"/>
  <c r="M76"/>
  <c r="G76"/>
  <c r="O76"/>
  <c r="R62"/>
  <c r="F62"/>
  <c r="N62"/>
  <c r="I62"/>
  <c r="G62"/>
  <c r="R67"/>
  <c r="F67"/>
  <c r="N67"/>
  <c r="L67"/>
  <c r="G67"/>
  <c r="H68"/>
  <c r="J68"/>
  <c r="I68"/>
  <c r="M68"/>
  <c r="G68"/>
  <c r="H63"/>
  <c r="F63"/>
  <c r="N63"/>
  <c r="E63"/>
  <c r="H70"/>
  <c r="N70"/>
  <c r="L70"/>
  <c r="K70"/>
  <c r="R61"/>
  <c r="H61"/>
  <c r="I61"/>
  <c r="S61"/>
  <c r="S77"/>
  <c r="P77"/>
  <c r="J77"/>
  <c r="G71"/>
  <c r="J71"/>
  <c r="K75"/>
  <c r="I75"/>
  <c r="P75"/>
  <c r="F66"/>
  <c r="N66"/>
  <c r="F64"/>
  <c r="I64"/>
  <c r="P64"/>
  <c r="R64"/>
  <c r="E69"/>
  <c r="O69"/>
  <c r="J69"/>
  <c r="S78"/>
  <c r="I78"/>
  <c r="P78"/>
  <c r="M78"/>
  <c r="J78"/>
  <c r="J73"/>
  <c r="R73"/>
  <c r="E73"/>
  <c r="I73"/>
  <c r="K74"/>
  <c r="E74"/>
  <c r="P74"/>
  <c r="O74"/>
  <c r="O72"/>
  <c r="J72"/>
  <c r="S72"/>
  <c r="I72"/>
  <c r="K65"/>
  <c r="P65"/>
  <c r="O65"/>
  <c r="P76"/>
  <c r="R76"/>
  <c r="J76"/>
  <c r="P62"/>
  <c r="O62"/>
  <c r="P67"/>
  <c r="K68"/>
  <c r="E68"/>
  <c r="P68"/>
  <c r="O68"/>
  <c r="G63"/>
  <c r="P63"/>
  <c r="K63"/>
  <c r="S63"/>
  <c r="O70"/>
  <c r="I70"/>
  <c r="P70"/>
  <c r="J70"/>
  <c r="N61"/>
  <c r="E61"/>
  <c r="O61"/>
  <c r="J61"/>
  <c r="M77"/>
  <c r="G77"/>
  <c r="K77"/>
  <c r="E77"/>
  <c r="I77"/>
  <c r="N71"/>
  <c r="Q71"/>
  <c r="P71"/>
  <c r="R71"/>
  <c r="E71"/>
  <c r="R75"/>
  <c r="L75"/>
  <c r="Q75"/>
  <c r="H75"/>
  <c r="N75"/>
  <c r="I66"/>
  <c r="P66"/>
  <c r="R66"/>
  <c r="J66"/>
  <c r="E64"/>
  <c r="G64"/>
  <c r="K64"/>
  <c r="M64"/>
  <c r="Q64"/>
  <c r="N69"/>
  <c r="Q69"/>
  <c r="P69"/>
  <c r="R69"/>
  <c r="I69"/>
  <c r="E78"/>
  <c r="L78"/>
  <c r="K78"/>
  <c r="H78"/>
  <c r="Q78"/>
  <c r="M73"/>
  <c r="P73"/>
  <c r="F73"/>
  <c r="N73"/>
  <c r="Q74"/>
  <c r="I74"/>
  <c r="M74"/>
  <c r="N74"/>
  <c r="R72"/>
  <c r="E72"/>
  <c r="P72"/>
  <c r="F72"/>
  <c r="N72"/>
  <c r="N65"/>
  <c r="I65"/>
  <c r="R65"/>
  <c r="J65"/>
  <c r="N76"/>
  <c r="L76"/>
  <c r="K76"/>
  <c r="H76"/>
  <c r="I76"/>
  <c r="E62"/>
  <c r="L62"/>
  <c r="Q62"/>
  <c r="H62"/>
  <c r="J62"/>
  <c r="M67"/>
  <c r="E67"/>
  <c r="Q67"/>
  <c r="H67"/>
  <c r="J67"/>
  <c r="R68"/>
  <c r="L68"/>
  <c r="N68"/>
  <c r="L63"/>
  <c r="M63"/>
  <c r="R63"/>
  <c r="J63"/>
  <c r="E70"/>
  <c r="G70"/>
  <c r="S70"/>
  <c r="M70"/>
  <c r="Q70"/>
  <c r="V99"/>
  <c r="V89"/>
  <c r="V126" s="1"/>
  <c r="V97"/>
  <c r="V94"/>
  <c r="V93"/>
  <c r="V100"/>
  <c r="V117"/>
  <c r="V110"/>
  <c r="V114"/>
  <c r="V112"/>
  <c r="V105"/>
  <c r="V116"/>
  <c r="V107"/>
  <c r="V96"/>
  <c r="V106"/>
  <c r="V102"/>
  <c r="V103"/>
  <c r="V91"/>
  <c r="V95"/>
  <c r="V90"/>
  <c r="V104"/>
  <c r="V109"/>
  <c r="V113"/>
  <c r="V101"/>
  <c r="V115"/>
  <c r="V152" s="1"/>
  <c r="V98"/>
  <c r="V111"/>
  <c r="V108"/>
  <c r="V92"/>
  <c r="U96"/>
  <c r="U95"/>
  <c r="U101"/>
  <c r="U100"/>
  <c r="U102"/>
  <c r="U113"/>
  <c r="U107"/>
  <c r="U116"/>
  <c r="U109"/>
  <c r="U108"/>
  <c r="U105"/>
  <c r="U115"/>
  <c r="U110"/>
  <c r="U147" s="1"/>
  <c r="U117"/>
  <c r="U90"/>
  <c r="U92"/>
  <c r="U104"/>
  <c r="U114"/>
  <c r="U151" s="1"/>
  <c r="U91"/>
  <c r="U128" s="1"/>
  <c r="U111"/>
  <c r="U106"/>
  <c r="U89"/>
  <c r="U126" s="1"/>
  <c r="U94"/>
  <c r="U98"/>
  <c r="U93"/>
  <c r="U97"/>
  <c r="U112"/>
  <c r="U103"/>
  <c r="U99"/>
  <c r="W98"/>
  <c r="W90"/>
  <c r="W106"/>
  <c r="W115"/>
  <c r="W116"/>
  <c r="W114"/>
  <c r="W94"/>
  <c r="W89"/>
  <c r="W126" s="1"/>
  <c r="W102"/>
  <c r="W105"/>
  <c r="W112"/>
  <c r="W100"/>
  <c r="W95"/>
  <c r="W91"/>
  <c r="W109"/>
  <c r="W96"/>
  <c r="W104"/>
  <c r="W110"/>
  <c r="W93"/>
  <c r="W92"/>
  <c r="W111"/>
  <c r="W107"/>
  <c r="W117"/>
  <c r="W97"/>
  <c r="W134" s="1"/>
  <c r="W103"/>
  <c r="W140" s="1"/>
  <c r="W113"/>
  <c r="W101"/>
  <c r="W108"/>
  <c r="W99"/>
  <c r="W136" s="1"/>
  <c r="X95"/>
  <c r="X112"/>
  <c r="X92"/>
  <c r="X102"/>
  <c r="X96"/>
  <c r="X111"/>
  <c r="X106"/>
  <c r="X100"/>
  <c r="X94"/>
  <c r="X108"/>
  <c r="X116"/>
  <c r="X110"/>
  <c r="X107"/>
  <c r="X98"/>
  <c r="X113"/>
  <c r="X93"/>
  <c r="X90"/>
  <c r="X105"/>
  <c r="X99"/>
  <c r="X103"/>
  <c r="X114"/>
  <c r="X104"/>
  <c r="X91"/>
  <c r="X101"/>
  <c r="X138" s="1"/>
  <c r="X97"/>
  <c r="X134" s="1"/>
  <c r="X117"/>
  <c r="X89"/>
  <c r="X126" s="1"/>
  <c r="X115"/>
  <c r="X109"/>
  <c r="G191" l="1"/>
  <c r="G44" i="19"/>
  <c r="G69" s="1"/>
  <c r="M11" i="22" s="1"/>
  <c r="G187" i="6"/>
  <c r="G40" i="19"/>
  <c r="G65" s="1"/>
  <c r="M7" i="22" s="1"/>
  <c r="G184" i="6"/>
  <c r="G37" i="19"/>
  <c r="G62" s="1"/>
  <c r="M4" i="22" s="1"/>
  <c r="G199" i="6"/>
  <c r="G52" i="19"/>
  <c r="G77" s="1"/>
  <c r="M19" i="22" s="1"/>
  <c r="G192" i="6"/>
  <c r="G45" i="19"/>
  <c r="G70" s="1"/>
  <c r="M12" i="22" s="1"/>
  <c r="G200" i="6"/>
  <c r="G53" i="19"/>
  <c r="G78" s="1"/>
  <c r="M20" i="22" s="1"/>
  <c r="G198" i="6"/>
  <c r="G51" i="19"/>
  <c r="G76" s="1"/>
  <c r="M18" i="22" s="1"/>
  <c r="G195" i="6"/>
  <c r="G48" i="19"/>
  <c r="G73" s="1"/>
  <c r="M15" i="22" s="1"/>
  <c r="G185" i="6"/>
  <c r="G38" i="19"/>
  <c r="G63" s="1"/>
  <c r="M5" i="22" s="1"/>
  <c r="G189" i="6"/>
  <c r="G42" i="19"/>
  <c r="G67" s="1"/>
  <c r="M9" i="22" s="1"/>
  <c r="G193" i="6"/>
  <c r="G46" i="19"/>
  <c r="G71" s="1"/>
  <c r="M13" i="22" s="1"/>
  <c r="G196" i="6"/>
  <c r="G49" i="19"/>
  <c r="G74" s="1"/>
  <c r="M16" i="22" s="1"/>
  <c r="G188" i="6"/>
  <c r="G41" i="19"/>
  <c r="G66" s="1"/>
  <c r="M8" i="22" s="1"/>
  <c r="G183" i="6"/>
  <c r="G36" i="19"/>
  <c r="G61" s="1"/>
  <c r="G194" i="6"/>
  <c r="G47" i="19"/>
  <c r="G72" s="1"/>
  <c r="M14" i="22" s="1"/>
  <c r="G186" i="6"/>
  <c r="G39" i="19"/>
  <c r="G64" s="1"/>
  <c r="M6" i="22" s="1"/>
  <c r="G190" i="6"/>
  <c r="G43" i="19"/>
  <c r="G68" s="1"/>
  <c r="M10" i="22" s="1"/>
  <c r="G197" i="6"/>
  <c r="G50" i="19"/>
  <c r="G75" s="1"/>
  <c r="M17" i="22" s="1"/>
  <c r="F116" i="19"/>
  <c r="F104"/>
  <c r="F90"/>
  <c r="F105"/>
  <c r="F109"/>
  <c r="F112"/>
  <c r="F94"/>
  <c r="F107"/>
  <c r="F96"/>
  <c r="F99"/>
  <c r="L3" i="22"/>
  <c r="F97" i="19"/>
  <c r="F113"/>
  <c r="F89"/>
  <c r="F126" s="1"/>
  <c r="F98"/>
  <c r="F111"/>
  <c r="F95"/>
  <c r="F102"/>
  <c r="F114"/>
  <c r="F101"/>
  <c r="F108"/>
  <c r="F92"/>
  <c r="F106"/>
  <c r="F80"/>
  <c r="F117"/>
  <c r="F110"/>
  <c r="F91"/>
  <c r="F128" s="1"/>
  <c r="F100"/>
  <c r="F93"/>
  <c r="F115"/>
  <c r="F152" s="1"/>
  <c r="F103"/>
  <c r="W128" i="6"/>
  <c r="X140"/>
  <c r="V141"/>
  <c r="O111"/>
  <c r="E115"/>
  <c r="J92"/>
  <c r="S117"/>
  <c r="S119" s="1"/>
  <c r="V145"/>
  <c r="J116"/>
  <c r="E89"/>
  <c r="E126" s="1"/>
  <c r="O94"/>
  <c r="N92"/>
  <c r="M93"/>
  <c r="O105"/>
  <c r="E103"/>
  <c r="N93"/>
  <c r="N130" s="1"/>
  <c r="V137"/>
  <c r="J117"/>
  <c r="J119" s="1"/>
  <c r="J115"/>
  <c r="E116"/>
  <c r="N95"/>
  <c r="Y69"/>
  <c r="O90"/>
  <c r="K113"/>
  <c r="P104"/>
  <c r="M116"/>
  <c r="Q115"/>
  <c r="J98"/>
  <c r="N104"/>
  <c r="O116"/>
  <c r="F101"/>
  <c r="E114"/>
  <c r="E152" s="1"/>
  <c r="J110"/>
  <c r="O117"/>
  <c r="O115"/>
  <c r="E95"/>
  <c r="E117"/>
  <c r="N111"/>
  <c r="O114"/>
  <c r="K107"/>
  <c r="N107"/>
  <c r="H100"/>
  <c r="I91"/>
  <c r="R109"/>
  <c r="L103"/>
  <c r="G92"/>
  <c r="S99"/>
  <c r="P109"/>
  <c r="T100"/>
  <c r="J102"/>
  <c r="J101"/>
  <c r="J96"/>
  <c r="O109"/>
  <c r="O101"/>
  <c r="O96"/>
  <c r="E99"/>
  <c r="E113"/>
  <c r="E90"/>
  <c r="E127" s="1"/>
  <c r="N110"/>
  <c r="P105"/>
  <c r="F93"/>
  <c r="H110"/>
  <c r="Q111"/>
  <c r="J89"/>
  <c r="J126" s="1"/>
  <c r="J109"/>
  <c r="J95"/>
  <c r="O107"/>
  <c r="O93"/>
  <c r="O108"/>
  <c r="E106"/>
  <c r="E109"/>
  <c r="N97"/>
  <c r="N113"/>
  <c r="P93"/>
  <c r="K90"/>
  <c r="Y70"/>
  <c r="Y66"/>
  <c r="J108"/>
  <c r="J91"/>
  <c r="J103"/>
  <c r="O103"/>
  <c r="O97"/>
  <c r="O100"/>
  <c r="O112"/>
  <c r="E100"/>
  <c r="E105"/>
  <c r="E107"/>
  <c r="E108"/>
  <c r="N102"/>
  <c r="N116"/>
  <c r="N90"/>
  <c r="N115"/>
  <c r="P113"/>
  <c r="P99"/>
  <c r="P106"/>
  <c r="M111"/>
  <c r="F100"/>
  <c r="K109"/>
  <c r="K100"/>
  <c r="T109"/>
  <c r="N114"/>
  <c r="N151" s="1"/>
  <c r="N112"/>
  <c r="N149" s="1"/>
  <c r="N89"/>
  <c r="N126" s="1"/>
  <c r="P95"/>
  <c r="P90"/>
  <c r="P89"/>
  <c r="P126" s="1"/>
  <c r="M106"/>
  <c r="F92"/>
  <c r="F89"/>
  <c r="F126" s="1"/>
  <c r="K98"/>
  <c r="T116"/>
  <c r="R99"/>
  <c r="L96"/>
  <c r="N100"/>
  <c r="Y73"/>
  <c r="P92"/>
  <c r="P117"/>
  <c r="P119" s="1"/>
  <c r="Y63"/>
  <c r="Y78"/>
  <c r="P100"/>
  <c r="M109"/>
  <c r="M105"/>
  <c r="F103"/>
  <c r="Q96"/>
  <c r="Y67"/>
  <c r="J94"/>
  <c r="J132" s="1"/>
  <c r="Y62"/>
  <c r="AA62" s="1"/>
  <c r="Y64"/>
  <c r="N105"/>
  <c r="N142" s="1"/>
  <c r="K91"/>
  <c r="Y74"/>
  <c r="I105"/>
  <c r="S97"/>
  <c r="H109"/>
  <c r="Y68"/>
  <c r="R95"/>
  <c r="Y76"/>
  <c r="Y65"/>
  <c r="AA65" s="1"/>
  <c r="Y75"/>
  <c r="Y71"/>
  <c r="L95"/>
  <c r="G102"/>
  <c r="M89"/>
  <c r="M126" s="1"/>
  <c r="Y72"/>
  <c r="Y77"/>
  <c r="P97"/>
  <c r="F107"/>
  <c r="T103"/>
  <c r="J106"/>
  <c r="J93"/>
  <c r="J130" s="1"/>
  <c r="J104"/>
  <c r="J113"/>
  <c r="J97"/>
  <c r="J105"/>
  <c r="O110"/>
  <c r="O148" s="1"/>
  <c r="O106"/>
  <c r="O91"/>
  <c r="O92"/>
  <c r="O89"/>
  <c r="O126" s="1"/>
  <c r="X152"/>
  <c r="E112"/>
  <c r="E92"/>
  <c r="E93"/>
  <c r="E96"/>
  <c r="E133" s="1"/>
  <c r="E111"/>
  <c r="E91"/>
  <c r="E128" s="1"/>
  <c r="N106"/>
  <c r="N101"/>
  <c r="N109"/>
  <c r="N103"/>
  <c r="N91"/>
  <c r="N129" s="1"/>
  <c r="P107"/>
  <c r="P108"/>
  <c r="P94"/>
  <c r="P101"/>
  <c r="P111"/>
  <c r="P116"/>
  <c r="M100"/>
  <c r="M99"/>
  <c r="M110"/>
  <c r="M148" s="1"/>
  <c r="M98"/>
  <c r="M91"/>
  <c r="F113"/>
  <c r="F97"/>
  <c r="F114"/>
  <c r="F96"/>
  <c r="F108"/>
  <c r="F109"/>
  <c r="K104"/>
  <c r="K105"/>
  <c r="K95"/>
  <c r="K101"/>
  <c r="K93"/>
  <c r="T113"/>
  <c r="T111"/>
  <c r="T95"/>
  <c r="S91"/>
  <c r="S89"/>
  <c r="S126" s="1"/>
  <c r="I107"/>
  <c r="I100"/>
  <c r="H108"/>
  <c r="H97"/>
  <c r="R100"/>
  <c r="L93"/>
  <c r="L89"/>
  <c r="L126" s="1"/>
  <c r="Q98"/>
  <c r="Q89"/>
  <c r="Q126" s="1"/>
  <c r="G105"/>
  <c r="G112"/>
  <c r="P114"/>
  <c r="P98"/>
  <c r="P96"/>
  <c r="M115"/>
  <c r="M94"/>
  <c r="M113"/>
  <c r="M108"/>
  <c r="M103"/>
  <c r="M92"/>
  <c r="F90"/>
  <c r="F95"/>
  <c r="F99"/>
  <c r="F137" s="1"/>
  <c r="F102"/>
  <c r="F104"/>
  <c r="F141" s="1"/>
  <c r="K117"/>
  <c r="K119" s="1"/>
  <c r="K106"/>
  <c r="K103"/>
  <c r="K111"/>
  <c r="K102"/>
  <c r="K139" s="1"/>
  <c r="T90"/>
  <c r="T104"/>
  <c r="T91"/>
  <c r="S103"/>
  <c r="S101"/>
  <c r="I95"/>
  <c r="I97"/>
  <c r="H115"/>
  <c r="H101"/>
  <c r="R103"/>
  <c r="R107"/>
  <c r="L91"/>
  <c r="L116"/>
  <c r="Q90"/>
  <c r="Q109"/>
  <c r="G103"/>
  <c r="G117"/>
  <c r="G119" s="1"/>
  <c r="M104"/>
  <c r="M117"/>
  <c r="M119" s="1"/>
  <c r="M95"/>
  <c r="M101"/>
  <c r="M102"/>
  <c r="F98"/>
  <c r="F111"/>
  <c r="F91"/>
  <c r="F115"/>
  <c r="K115"/>
  <c r="K97"/>
  <c r="K96"/>
  <c r="K89"/>
  <c r="K126" s="1"/>
  <c r="K116"/>
  <c r="K153" s="1"/>
  <c r="K92"/>
  <c r="T115"/>
  <c r="T112"/>
  <c r="T98"/>
  <c r="S98"/>
  <c r="I108"/>
  <c r="I101"/>
  <c r="H114"/>
  <c r="H92"/>
  <c r="R116"/>
  <c r="R105"/>
  <c r="L110"/>
  <c r="L107"/>
  <c r="Q97"/>
  <c r="G109"/>
  <c r="G96"/>
  <c r="J90"/>
  <c r="J111"/>
  <c r="J107"/>
  <c r="J114"/>
  <c r="J99"/>
  <c r="J100"/>
  <c r="J112"/>
  <c r="O104"/>
  <c r="O99"/>
  <c r="O102"/>
  <c r="O98"/>
  <c r="O135" s="1"/>
  <c r="O113"/>
  <c r="O151" s="1"/>
  <c r="O95"/>
  <c r="Y61"/>
  <c r="AA61" s="1"/>
  <c r="E97"/>
  <c r="E104"/>
  <c r="E102"/>
  <c r="E98"/>
  <c r="E101"/>
  <c r="E110"/>
  <c r="E94"/>
  <c r="N94"/>
  <c r="N98"/>
  <c r="N108"/>
  <c r="N117"/>
  <c r="N99"/>
  <c r="N96"/>
  <c r="P115"/>
  <c r="P91"/>
  <c r="P103"/>
  <c r="P112"/>
  <c r="P110"/>
  <c r="P102"/>
  <c r="M90"/>
  <c r="M96"/>
  <c r="M112"/>
  <c r="M97"/>
  <c r="M114"/>
  <c r="M107"/>
  <c r="F112"/>
  <c r="F117"/>
  <c r="F119" s="1"/>
  <c r="F110"/>
  <c r="F105"/>
  <c r="F106"/>
  <c r="F144" s="1"/>
  <c r="F116"/>
  <c r="F94"/>
  <c r="F131" s="1"/>
  <c r="K114"/>
  <c r="K94"/>
  <c r="K112"/>
  <c r="K150" s="1"/>
  <c r="K99"/>
  <c r="K108"/>
  <c r="K146" s="1"/>
  <c r="K110"/>
  <c r="K148" s="1"/>
  <c r="T105"/>
  <c r="T107"/>
  <c r="T114"/>
  <c r="T102"/>
  <c r="T92"/>
  <c r="T97"/>
  <c r="T108"/>
  <c r="S90"/>
  <c r="S109"/>
  <c r="S107"/>
  <c r="S94"/>
  <c r="S106"/>
  <c r="S114"/>
  <c r="S111"/>
  <c r="I111"/>
  <c r="I102"/>
  <c r="I116"/>
  <c r="I114"/>
  <c r="I104"/>
  <c r="I106"/>
  <c r="I89"/>
  <c r="I126" s="1"/>
  <c r="I96"/>
  <c r="H113"/>
  <c r="H116"/>
  <c r="H91"/>
  <c r="H99"/>
  <c r="H93"/>
  <c r="H102"/>
  <c r="H111"/>
  <c r="R92"/>
  <c r="R111"/>
  <c r="R94"/>
  <c r="R93"/>
  <c r="R90"/>
  <c r="R98"/>
  <c r="R104"/>
  <c r="L101"/>
  <c r="L90"/>
  <c r="L114"/>
  <c r="L108"/>
  <c r="L111"/>
  <c r="L100"/>
  <c r="L99"/>
  <c r="Q116"/>
  <c r="Q92"/>
  <c r="Q110"/>
  <c r="Q112"/>
  <c r="Q117"/>
  <c r="Q119" s="1"/>
  <c r="Q113"/>
  <c r="Q114"/>
  <c r="G111"/>
  <c r="G110"/>
  <c r="G116"/>
  <c r="G97"/>
  <c r="G108"/>
  <c r="G93"/>
  <c r="G100"/>
  <c r="G101"/>
  <c r="T89"/>
  <c r="T126" s="1"/>
  <c r="T99"/>
  <c r="T136" s="1"/>
  <c r="T101"/>
  <c r="T110"/>
  <c r="T117"/>
  <c r="T119" s="1"/>
  <c r="T94"/>
  <c r="S96"/>
  <c r="S95"/>
  <c r="S92"/>
  <c r="S104"/>
  <c r="S112"/>
  <c r="S100"/>
  <c r="S113"/>
  <c r="S116"/>
  <c r="S154" s="1"/>
  <c r="I112"/>
  <c r="I90"/>
  <c r="I117"/>
  <c r="I113"/>
  <c r="I103"/>
  <c r="I98"/>
  <c r="I99"/>
  <c r="H103"/>
  <c r="H140" s="1"/>
  <c r="H94"/>
  <c r="H89"/>
  <c r="H126" s="1"/>
  <c r="H95"/>
  <c r="H96"/>
  <c r="H117"/>
  <c r="H119" s="1"/>
  <c r="H104"/>
  <c r="R96"/>
  <c r="R91"/>
  <c r="R102"/>
  <c r="R114"/>
  <c r="R113"/>
  <c r="R89"/>
  <c r="R126" s="1"/>
  <c r="R110"/>
  <c r="R147" s="1"/>
  <c r="L92"/>
  <c r="L102"/>
  <c r="L117"/>
  <c r="L119" s="1"/>
  <c r="L105"/>
  <c r="L97"/>
  <c r="L98"/>
  <c r="L106"/>
  <c r="Q99"/>
  <c r="Q103"/>
  <c r="Q106"/>
  <c r="Q108"/>
  <c r="Q94"/>
  <c r="Q107"/>
  <c r="Q100"/>
  <c r="Q105"/>
  <c r="G90"/>
  <c r="G104"/>
  <c r="G91"/>
  <c r="G99"/>
  <c r="G94"/>
  <c r="G113"/>
  <c r="G115"/>
  <c r="T96"/>
  <c r="T93"/>
  <c r="T130" s="1"/>
  <c r="T106"/>
  <c r="S102"/>
  <c r="S105"/>
  <c r="S142" s="1"/>
  <c r="S108"/>
  <c r="S110"/>
  <c r="S93"/>
  <c r="S130" s="1"/>
  <c r="S115"/>
  <c r="S153" s="1"/>
  <c r="I109"/>
  <c r="I92"/>
  <c r="I110"/>
  <c r="I115"/>
  <c r="I93"/>
  <c r="I94"/>
  <c r="H105"/>
  <c r="H90"/>
  <c r="H98"/>
  <c r="H107"/>
  <c r="H112"/>
  <c r="H106"/>
  <c r="R115"/>
  <c r="R108"/>
  <c r="R117"/>
  <c r="R119" s="1"/>
  <c r="R106"/>
  <c r="R144" s="1"/>
  <c r="R97"/>
  <c r="R101"/>
  <c r="R112"/>
  <c r="R149" s="1"/>
  <c r="L109"/>
  <c r="L146" s="1"/>
  <c r="L94"/>
  <c r="L112"/>
  <c r="L115"/>
  <c r="L152" s="1"/>
  <c r="L104"/>
  <c r="L113"/>
  <c r="Q95"/>
  <c r="Q101"/>
  <c r="Q138" s="1"/>
  <c r="Q104"/>
  <c r="Q142" s="1"/>
  <c r="Q102"/>
  <c r="Q93"/>
  <c r="Q91"/>
  <c r="G106"/>
  <c r="G98"/>
  <c r="G114"/>
  <c r="G151" s="1"/>
  <c r="G89"/>
  <c r="G126" s="1"/>
  <c r="G107"/>
  <c r="G95"/>
  <c r="X130"/>
  <c r="V143"/>
  <c r="X133"/>
  <c r="U145"/>
  <c r="X145"/>
  <c r="V131"/>
  <c r="X135"/>
  <c r="X137"/>
  <c r="X151"/>
  <c r="X127"/>
  <c r="X144"/>
  <c r="X141"/>
  <c r="X148"/>
  <c r="W145"/>
  <c r="W129"/>
  <c r="W133"/>
  <c r="W137"/>
  <c r="W152"/>
  <c r="U136"/>
  <c r="U130"/>
  <c r="U143"/>
  <c r="U141"/>
  <c r="U146"/>
  <c r="U139"/>
  <c r="U133"/>
  <c r="V148"/>
  <c r="V150"/>
  <c r="V132"/>
  <c r="V142"/>
  <c r="V134"/>
  <c r="W132"/>
  <c r="V138"/>
  <c r="V127"/>
  <c r="V153"/>
  <c r="V147"/>
  <c r="P133"/>
  <c r="W150"/>
  <c r="W144"/>
  <c r="W147"/>
  <c r="U149"/>
  <c r="U138"/>
  <c r="V129"/>
  <c r="V154"/>
  <c r="V119"/>
  <c r="X142"/>
  <c r="X149"/>
  <c r="U154"/>
  <c r="U119"/>
  <c r="X128"/>
  <c r="X136"/>
  <c r="X150"/>
  <c r="X153"/>
  <c r="X143"/>
  <c r="X129"/>
  <c r="W148"/>
  <c r="W141"/>
  <c r="W139"/>
  <c r="W153"/>
  <c r="W135"/>
  <c r="U134"/>
  <c r="U150"/>
  <c r="U132"/>
  <c r="V139"/>
  <c r="X147"/>
  <c r="X139"/>
  <c r="W142"/>
  <c r="W151"/>
  <c r="W127"/>
  <c r="U131"/>
  <c r="U127"/>
  <c r="U142"/>
  <c r="U144"/>
  <c r="V140"/>
  <c r="V144"/>
  <c r="V151"/>
  <c r="V130"/>
  <c r="V136"/>
  <c r="X119"/>
  <c r="X154"/>
  <c r="W154"/>
  <c r="W119"/>
  <c r="X146"/>
  <c r="X131"/>
  <c r="X132"/>
  <c r="W138"/>
  <c r="W130"/>
  <c r="W146"/>
  <c r="W149"/>
  <c r="W131"/>
  <c r="W143"/>
  <c r="U140"/>
  <c r="U135"/>
  <c r="U148"/>
  <c r="U129"/>
  <c r="U152"/>
  <c r="U153"/>
  <c r="U137"/>
  <c r="V135"/>
  <c r="V146"/>
  <c r="V128"/>
  <c r="V133"/>
  <c r="V149"/>
  <c r="K151" l="1"/>
  <c r="F132" i="19"/>
  <c r="F150"/>
  <c r="F140"/>
  <c r="F137"/>
  <c r="F147"/>
  <c r="F136"/>
  <c r="F151"/>
  <c r="H190" i="6"/>
  <c r="H43" i="19"/>
  <c r="H68" s="1"/>
  <c r="N10" i="22" s="1"/>
  <c r="H194" i="6"/>
  <c r="H47" i="19"/>
  <c r="H72" s="1"/>
  <c r="N14" i="22" s="1"/>
  <c r="H188" i="6"/>
  <c r="H41" i="19"/>
  <c r="H66" s="1"/>
  <c r="N8" i="22" s="1"/>
  <c r="H193" i="6"/>
  <c r="H46" i="19"/>
  <c r="H71" s="1"/>
  <c r="N13" i="22" s="1"/>
  <c r="H185" i="6"/>
  <c r="H38" i="19"/>
  <c r="H63" s="1"/>
  <c r="N5" i="22" s="1"/>
  <c r="H198" i="6"/>
  <c r="H51" i="19"/>
  <c r="H76" s="1"/>
  <c r="N18" i="22" s="1"/>
  <c r="H192" i="6"/>
  <c r="H45" i="19"/>
  <c r="H70" s="1"/>
  <c r="N12" i="22" s="1"/>
  <c r="H184" i="6"/>
  <c r="H37" i="19"/>
  <c r="H62" s="1"/>
  <c r="N4" i="22" s="1"/>
  <c r="H191" i="6"/>
  <c r="H44" i="19"/>
  <c r="H69" s="1"/>
  <c r="N11" i="22" s="1"/>
  <c r="H197" i="6"/>
  <c r="H50" i="19"/>
  <c r="H75" s="1"/>
  <c r="N17" i="22" s="1"/>
  <c r="H39" i="19"/>
  <c r="H64" s="1"/>
  <c r="N6" i="22" s="1"/>
  <c r="H186" i="6"/>
  <c r="H183"/>
  <c r="H36" i="19"/>
  <c r="H61" s="1"/>
  <c r="H196" i="6"/>
  <c r="H49" i="19"/>
  <c r="H74" s="1"/>
  <c r="N16" i="22" s="1"/>
  <c r="H189" i="6"/>
  <c r="H42" i="19"/>
  <c r="H67" s="1"/>
  <c r="N9" i="22" s="1"/>
  <c r="H195" i="6"/>
  <c r="H48" i="19"/>
  <c r="H73" s="1"/>
  <c r="N15" i="22" s="1"/>
  <c r="H200" i="6"/>
  <c r="H53" i="19"/>
  <c r="H78" s="1"/>
  <c r="N20" i="22" s="1"/>
  <c r="H199" i="6"/>
  <c r="H52" i="19"/>
  <c r="H77" s="1"/>
  <c r="N19" i="22" s="1"/>
  <c r="H187" i="6"/>
  <c r="H40" i="19"/>
  <c r="H65" s="1"/>
  <c r="N7" i="22" s="1"/>
  <c r="G110" i="19"/>
  <c r="G114"/>
  <c r="G94"/>
  <c r="G99"/>
  <c r="G92"/>
  <c r="G96"/>
  <c r="G106"/>
  <c r="G115"/>
  <c r="M3" i="22"/>
  <c r="G117" i="19"/>
  <c r="G103"/>
  <c r="G108"/>
  <c r="G104"/>
  <c r="G141" s="1"/>
  <c r="G91"/>
  <c r="G98"/>
  <c r="G95"/>
  <c r="G132" s="1"/>
  <c r="G100"/>
  <c r="G107"/>
  <c r="G144" s="1"/>
  <c r="G101"/>
  <c r="G111"/>
  <c r="G109"/>
  <c r="G113"/>
  <c r="G105"/>
  <c r="G102"/>
  <c r="G139" s="1"/>
  <c r="G112"/>
  <c r="G90"/>
  <c r="G127" s="1"/>
  <c r="G89"/>
  <c r="G126" s="1"/>
  <c r="G93"/>
  <c r="G80"/>
  <c r="G97"/>
  <c r="G134" s="1"/>
  <c r="G116"/>
  <c r="F130"/>
  <c r="F145"/>
  <c r="F129"/>
  <c r="F139"/>
  <c r="F143"/>
  <c r="F135"/>
  <c r="F119"/>
  <c r="F154"/>
  <c r="F133"/>
  <c r="F146"/>
  <c r="F153"/>
  <c r="F149"/>
  <c r="F141"/>
  <c r="F131"/>
  <c r="F127"/>
  <c r="F138"/>
  <c r="F148"/>
  <c r="F134"/>
  <c r="F144"/>
  <c r="F142"/>
  <c r="O154" i="6"/>
  <c r="J150"/>
  <c r="P137"/>
  <c r="H147"/>
  <c r="N148"/>
  <c r="T140"/>
  <c r="P148"/>
  <c r="J151"/>
  <c r="F135"/>
  <c r="Q133"/>
  <c r="R142"/>
  <c r="O142"/>
  <c r="O119"/>
  <c r="K147"/>
  <c r="O139"/>
  <c r="M153"/>
  <c r="H146"/>
  <c r="F132"/>
  <c r="G143"/>
  <c r="T133"/>
  <c r="S141"/>
  <c r="T132"/>
  <c r="H152"/>
  <c r="K154"/>
  <c r="N131"/>
  <c r="O141"/>
  <c r="N133"/>
  <c r="E153"/>
  <c r="S140"/>
  <c r="R133"/>
  <c r="I137"/>
  <c r="R136"/>
  <c r="P149"/>
  <c r="Q146"/>
  <c r="M150"/>
  <c r="G144"/>
  <c r="G133"/>
  <c r="E140"/>
  <c r="AA80"/>
  <c r="J138"/>
  <c r="F128"/>
  <c r="O128"/>
  <c r="F138"/>
  <c r="K152"/>
  <c r="F142"/>
  <c r="Q127"/>
  <c r="F139"/>
  <c r="K128"/>
  <c r="O134"/>
  <c r="Q154"/>
  <c r="S143"/>
  <c r="H153"/>
  <c r="R154"/>
  <c r="L150"/>
  <c r="G141"/>
  <c r="L129"/>
  <c r="R128"/>
  <c r="I152"/>
  <c r="E135"/>
  <c r="Q134"/>
  <c r="T152"/>
  <c r="M139"/>
  <c r="L154"/>
  <c r="H139"/>
  <c r="T127"/>
  <c r="M141"/>
  <c r="S128"/>
  <c r="K131"/>
  <c r="F152"/>
  <c r="M135"/>
  <c r="P153"/>
  <c r="P145"/>
  <c r="N146"/>
  <c r="E148"/>
  <c r="E149"/>
  <c r="J134"/>
  <c r="M147"/>
  <c r="P150"/>
  <c r="N140"/>
  <c r="N150"/>
  <c r="O145"/>
  <c r="J146"/>
  <c r="F130"/>
  <c r="N145"/>
  <c r="E154"/>
  <c r="J154"/>
  <c r="M145"/>
  <c r="E134"/>
  <c r="G146"/>
  <c r="I139"/>
  <c r="T141"/>
  <c r="F134"/>
  <c r="P132"/>
  <c r="P134"/>
  <c r="M142"/>
  <c r="P136"/>
  <c r="E142"/>
  <c r="E143"/>
  <c r="G130"/>
  <c r="H137"/>
  <c r="P138"/>
  <c r="J141"/>
  <c r="K138"/>
  <c r="E119"/>
  <c r="Y116"/>
  <c r="M154"/>
  <c r="E144"/>
  <c r="O138"/>
  <c r="J129"/>
  <c r="O153"/>
  <c r="G150"/>
  <c r="T128"/>
  <c r="N132"/>
  <c r="M138"/>
  <c r="N143"/>
  <c r="R127"/>
  <c r="L147"/>
  <c r="F133"/>
  <c r="J135"/>
  <c r="F129"/>
  <c r="G135"/>
  <c r="L132"/>
  <c r="R153"/>
  <c r="H135"/>
  <c r="I146"/>
  <c r="S145"/>
  <c r="G131"/>
  <c r="Q136"/>
  <c r="H131"/>
  <c r="I140"/>
  <c r="I149"/>
  <c r="S149"/>
  <c r="S134"/>
  <c r="T138"/>
  <c r="G154"/>
  <c r="L148"/>
  <c r="R130"/>
  <c r="H148"/>
  <c r="T129"/>
  <c r="T142"/>
  <c r="F153"/>
  <c r="P139"/>
  <c r="P128"/>
  <c r="N154"/>
  <c r="E131"/>
  <c r="O133"/>
  <c r="O137"/>
  <c r="J137"/>
  <c r="J128"/>
  <c r="L144"/>
  <c r="S135"/>
  <c r="K130"/>
  <c r="K135"/>
  <c r="M132"/>
  <c r="O143"/>
  <c r="O131"/>
  <c r="L133"/>
  <c r="E150"/>
  <c r="O146"/>
  <c r="J147"/>
  <c r="L127"/>
  <c r="M152"/>
  <c r="J153"/>
  <c r="I132"/>
  <c r="K141"/>
  <c r="M130"/>
  <c r="M131"/>
  <c r="H134"/>
  <c r="K143"/>
  <c r="N141"/>
  <c r="E129"/>
  <c r="O129"/>
  <c r="J143"/>
  <c r="Y103"/>
  <c r="N137"/>
  <c r="K136"/>
  <c r="S129"/>
  <c r="J144"/>
  <c r="N144"/>
  <c r="O147"/>
  <c r="K127"/>
  <c r="E147"/>
  <c r="O144"/>
  <c r="N147"/>
  <c r="O127"/>
  <c r="J152"/>
  <c r="E141"/>
  <c r="H138"/>
  <c r="E151"/>
  <c r="H145"/>
  <c r="L134"/>
  <c r="F136"/>
  <c r="J148"/>
  <c r="P154"/>
  <c r="F127"/>
  <c r="L140"/>
  <c r="E138"/>
  <c r="M146"/>
  <c r="L141"/>
  <c r="T137"/>
  <c r="P130"/>
  <c r="J140"/>
  <c r="P131"/>
  <c r="H132"/>
  <c r="K134"/>
  <c r="Y105"/>
  <c r="K140"/>
  <c r="Q153"/>
  <c r="J139"/>
  <c r="E132"/>
  <c r="O152"/>
  <c r="M129"/>
  <c r="Y98"/>
  <c r="M133"/>
  <c r="I129"/>
  <c r="I128"/>
  <c r="Q152"/>
  <c r="P135"/>
  <c r="N128"/>
  <c r="J131"/>
  <c r="R143"/>
  <c r="P127"/>
  <c r="T134"/>
  <c r="K149"/>
  <c r="H149"/>
  <c r="Q149"/>
  <c r="T151"/>
  <c r="J149"/>
  <c r="P144"/>
  <c r="N138"/>
  <c r="L143"/>
  <c r="G137"/>
  <c r="G153"/>
  <c r="L139"/>
  <c r="H128"/>
  <c r="I153"/>
  <c r="S152"/>
  <c r="S146"/>
  <c r="F154"/>
  <c r="M134"/>
  <c r="L145"/>
  <c r="F149"/>
  <c r="R141"/>
  <c r="P152"/>
  <c r="I144"/>
  <c r="T149"/>
  <c r="K132"/>
  <c r="F146"/>
  <c r="F151"/>
  <c r="M137"/>
  <c r="E130"/>
  <c r="F140"/>
  <c r="T153"/>
  <c r="M149"/>
  <c r="N153"/>
  <c r="E145"/>
  <c r="O150"/>
  <c r="N134"/>
  <c r="P143"/>
  <c r="J133"/>
  <c r="P146"/>
  <c r="R146"/>
  <c r="K145"/>
  <c r="Q143"/>
  <c r="H133"/>
  <c r="G148"/>
  <c r="Y89"/>
  <c r="Y126" s="1"/>
  <c r="T148"/>
  <c r="I133"/>
  <c r="F148"/>
  <c r="M127"/>
  <c r="E136"/>
  <c r="I145"/>
  <c r="K133"/>
  <c r="L130"/>
  <c r="R132"/>
  <c r="I143"/>
  <c r="Y109"/>
  <c r="P151"/>
  <c r="N139"/>
  <c r="E137"/>
  <c r="Y107"/>
  <c r="Y95"/>
  <c r="Q129"/>
  <c r="H142"/>
  <c r="I154"/>
  <c r="S131"/>
  <c r="M144"/>
  <c r="N135"/>
  <c r="S136"/>
  <c r="K129"/>
  <c r="F150"/>
  <c r="O149"/>
  <c r="K144"/>
  <c r="M136"/>
  <c r="N152"/>
  <c r="Y112"/>
  <c r="Y114"/>
  <c r="Y92"/>
  <c r="L131"/>
  <c r="T139"/>
  <c r="P147"/>
  <c r="P142"/>
  <c r="E146"/>
  <c r="R140"/>
  <c r="L142"/>
  <c r="N127"/>
  <c r="Q128"/>
  <c r="I150"/>
  <c r="J136"/>
  <c r="H154"/>
  <c r="N119"/>
  <c r="Y108"/>
  <c r="Y99"/>
  <c r="I141"/>
  <c r="I147"/>
  <c r="G128"/>
  <c r="Q137"/>
  <c r="L135"/>
  <c r="I136"/>
  <c r="S150"/>
  <c r="T154"/>
  <c r="L151"/>
  <c r="H130"/>
  <c r="I148"/>
  <c r="T146"/>
  <c r="I134"/>
  <c r="F145"/>
  <c r="T147"/>
  <c r="O132"/>
  <c r="Y117"/>
  <c r="Y119" s="1"/>
  <c r="Y102"/>
  <c r="Y90"/>
  <c r="Y100"/>
  <c r="S139"/>
  <c r="F147"/>
  <c r="J145"/>
  <c r="T131"/>
  <c r="G147"/>
  <c r="R131"/>
  <c r="M140"/>
  <c r="T150"/>
  <c r="K142"/>
  <c r="M128"/>
  <c r="O130"/>
  <c r="J142"/>
  <c r="G140"/>
  <c r="R134"/>
  <c r="G149"/>
  <c r="H129"/>
  <c r="G132"/>
  <c r="I142"/>
  <c r="P129"/>
  <c r="J127"/>
  <c r="I119"/>
  <c r="T145"/>
  <c r="Y106"/>
  <c r="Y96"/>
  <c r="Y91"/>
  <c r="Y110"/>
  <c r="S127"/>
  <c r="Q130"/>
  <c r="Q132"/>
  <c r="L149"/>
  <c r="R139"/>
  <c r="R145"/>
  <c r="H144"/>
  <c r="I131"/>
  <c r="S147"/>
  <c r="T143"/>
  <c r="H141"/>
  <c r="I135"/>
  <c r="S138"/>
  <c r="S132"/>
  <c r="G139"/>
  <c r="G134"/>
  <c r="Q151"/>
  <c r="Q147"/>
  <c r="S144"/>
  <c r="T135"/>
  <c r="K137"/>
  <c r="M151"/>
  <c r="P140"/>
  <c r="Y80"/>
  <c r="O140"/>
  <c r="I138"/>
  <c r="G138"/>
  <c r="N136"/>
  <c r="G136"/>
  <c r="R135"/>
  <c r="O136"/>
  <c r="R137"/>
  <c r="M143"/>
  <c r="Q139"/>
  <c r="I130"/>
  <c r="Q131"/>
  <c r="Q144"/>
  <c r="Q140"/>
  <c r="R151"/>
  <c r="L137"/>
  <c r="R129"/>
  <c r="H136"/>
  <c r="I151"/>
  <c r="S148"/>
  <c r="R150"/>
  <c r="G145"/>
  <c r="L136"/>
  <c r="R148"/>
  <c r="H150"/>
  <c r="Q135"/>
  <c r="R138"/>
  <c r="G152"/>
  <c r="S133"/>
  <c r="G142"/>
  <c r="Q148"/>
  <c r="H151"/>
  <c r="H143"/>
  <c r="I127"/>
  <c r="S137"/>
  <c r="P141"/>
  <c r="Q150"/>
  <c r="F143"/>
  <c r="Y93"/>
  <c r="Y111"/>
  <c r="Y148" s="1"/>
  <c r="Y97"/>
  <c r="Y115"/>
  <c r="Y94"/>
  <c r="Y131" s="1"/>
  <c r="Y101"/>
  <c r="Y104"/>
  <c r="S151"/>
  <c r="Q145"/>
  <c r="Q141"/>
  <c r="R152"/>
  <c r="T144"/>
  <c r="G129"/>
  <c r="L153"/>
  <c r="L128"/>
  <c r="Y113"/>
  <c r="H127"/>
  <c r="G127"/>
  <c r="L138"/>
  <c r="E139"/>
  <c r="W156"/>
  <c r="V156"/>
  <c r="U156"/>
  <c r="X156"/>
  <c r="G152" i="19" l="1"/>
  <c r="G130"/>
  <c r="G148"/>
  <c r="G145"/>
  <c r="G136"/>
  <c r="G150"/>
  <c r="I199" i="6"/>
  <c r="I52" i="19"/>
  <c r="I77" s="1"/>
  <c r="O19" i="22" s="1"/>
  <c r="I195" i="6"/>
  <c r="I48" i="19"/>
  <c r="I73" s="1"/>
  <c r="O15" i="22" s="1"/>
  <c r="I196" i="6"/>
  <c r="I49" i="19"/>
  <c r="I74" s="1"/>
  <c r="O16" i="22" s="1"/>
  <c r="G149" i="19"/>
  <c r="G146"/>
  <c r="G137"/>
  <c r="G129"/>
  <c r="G147"/>
  <c r="I191" i="6"/>
  <c r="I44" i="19"/>
  <c r="I69" s="1"/>
  <c r="O11" i="22" s="1"/>
  <c r="I192" i="6"/>
  <c r="I45" i="19"/>
  <c r="I70" s="1"/>
  <c r="O12" i="22" s="1"/>
  <c r="I185" i="6"/>
  <c r="I38" i="19"/>
  <c r="I63" s="1"/>
  <c r="O5" i="22" s="1"/>
  <c r="I188" i="6"/>
  <c r="I41" i="19"/>
  <c r="I66" s="1"/>
  <c r="O8" i="22" s="1"/>
  <c r="I190" i="6"/>
  <c r="I43" i="19"/>
  <c r="I68" s="1"/>
  <c r="O10" i="22" s="1"/>
  <c r="G154" i="19"/>
  <c r="G119"/>
  <c r="I186" i="6"/>
  <c r="I39" i="19"/>
  <c r="I64" s="1"/>
  <c r="O6" i="22" s="1"/>
  <c r="I184" i="6"/>
  <c r="I37" i="19"/>
  <c r="I62" s="1"/>
  <c r="O4" i="22" s="1"/>
  <c r="I198" i="6"/>
  <c r="I51" i="19"/>
  <c r="I76" s="1"/>
  <c r="O18" i="22" s="1"/>
  <c r="I193" i="6"/>
  <c r="I46" i="19"/>
  <c r="I71" s="1"/>
  <c r="O13" i="22" s="1"/>
  <c r="I194" i="6"/>
  <c r="I47" i="19"/>
  <c r="I72" s="1"/>
  <c r="O14" i="22" s="1"/>
  <c r="G128" i="19"/>
  <c r="G133"/>
  <c r="G151"/>
  <c r="H80"/>
  <c r="H97"/>
  <c r="H113"/>
  <c r="H114"/>
  <c r="H89"/>
  <c r="H126" s="1"/>
  <c r="H111"/>
  <c r="H110"/>
  <c r="H99"/>
  <c r="H109"/>
  <c r="H106"/>
  <c r="H104"/>
  <c r="H94"/>
  <c r="H92"/>
  <c r="H93"/>
  <c r="H103"/>
  <c r="H102"/>
  <c r="H96"/>
  <c r="H108"/>
  <c r="H91"/>
  <c r="H100"/>
  <c r="H137" s="1"/>
  <c r="H101"/>
  <c r="H95"/>
  <c r="H117"/>
  <c r="H112"/>
  <c r="H149" s="1"/>
  <c r="H90"/>
  <c r="H127" s="1"/>
  <c r="H116"/>
  <c r="H98"/>
  <c r="H135" s="1"/>
  <c r="H115"/>
  <c r="H152" s="1"/>
  <c r="N3" i="22"/>
  <c r="H107" i="19"/>
  <c r="H144" s="1"/>
  <c r="H105"/>
  <c r="H142" s="1"/>
  <c r="I187" i="6"/>
  <c r="I40" i="19"/>
  <c r="I65" s="1"/>
  <c r="O7" i="22" s="1"/>
  <c r="I200" i="6"/>
  <c r="I53" i="19"/>
  <c r="I78" s="1"/>
  <c r="O20" i="22" s="1"/>
  <c r="I189" i="6"/>
  <c r="I42" i="19"/>
  <c r="I67" s="1"/>
  <c r="O9" i="22" s="1"/>
  <c r="I183" i="6"/>
  <c r="I36" i="19"/>
  <c r="I61" s="1"/>
  <c r="I197" i="6"/>
  <c r="I50" i="19"/>
  <c r="I75" s="1"/>
  <c r="O17" i="22" s="1"/>
  <c r="G153" i="19"/>
  <c r="G142"/>
  <c r="G138"/>
  <c r="G135"/>
  <c r="G140"/>
  <c r="G143"/>
  <c r="G131"/>
  <c r="F156"/>
  <c r="F157" s="1"/>
  <c r="Y153" i="6"/>
  <c r="Y140"/>
  <c r="Y149"/>
  <c r="Y141"/>
  <c r="Y143"/>
  <c r="Y145"/>
  <c r="Y146"/>
  <c r="Y135"/>
  <c r="Y137"/>
  <c r="Y147"/>
  <c r="Y144"/>
  <c r="O156"/>
  <c r="N156"/>
  <c r="M156"/>
  <c r="F156"/>
  <c r="Y142"/>
  <c r="Y150"/>
  <c r="Y134"/>
  <c r="J156"/>
  <c r="Y136"/>
  <c r="Y138"/>
  <c r="K156"/>
  <c r="E156"/>
  <c r="E157" s="1"/>
  <c r="T156"/>
  <c r="Y154"/>
  <c r="Y133"/>
  <c r="Y152"/>
  <c r="H156"/>
  <c r="G156"/>
  <c r="Y132"/>
  <c r="Y130"/>
  <c r="S156"/>
  <c r="R156"/>
  <c r="I156"/>
  <c r="P156"/>
  <c r="Q156"/>
  <c r="Y128"/>
  <c r="Y127"/>
  <c r="Y139"/>
  <c r="Y129"/>
  <c r="L156"/>
  <c r="Y151"/>
  <c r="F157"/>
  <c r="G156" i="19" l="1"/>
  <c r="G157" s="1"/>
  <c r="H139"/>
  <c r="H131"/>
  <c r="H136"/>
  <c r="H151"/>
  <c r="H130"/>
  <c r="H148"/>
  <c r="J197" i="6"/>
  <c r="J50" i="19"/>
  <c r="J75" s="1"/>
  <c r="P17" i="22" s="1"/>
  <c r="J189" i="6"/>
  <c r="J42" i="19"/>
  <c r="J67" s="1"/>
  <c r="P9" i="22" s="1"/>
  <c r="J187" i="6"/>
  <c r="J40" i="19"/>
  <c r="J65" s="1"/>
  <c r="P7" i="22" s="1"/>
  <c r="J194" i="6"/>
  <c r="J47" i="19"/>
  <c r="J72" s="1"/>
  <c r="P14" i="22" s="1"/>
  <c r="J198" i="6"/>
  <c r="J51" i="19"/>
  <c r="J76" s="1"/>
  <c r="P18" i="22" s="1"/>
  <c r="J186" i="6"/>
  <c r="J39" i="19"/>
  <c r="J64" s="1"/>
  <c r="P6" i="22" s="1"/>
  <c r="J190" i="6"/>
  <c r="J43" i="19"/>
  <c r="J68" s="1"/>
  <c r="P10" i="22" s="1"/>
  <c r="J185" i="6"/>
  <c r="J38" i="19"/>
  <c r="J63" s="1"/>
  <c r="P5" i="22" s="1"/>
  <c r="J191" i="6"/>
  <c r="J44" i="19"/>
  <c r="J69" s="1"/>
  <c r="P11" i="22" s="1"/>
  <c r="J196" i="6"/>
  <c r="J49" i="19"/>
  <c r="J74" s="1"/>
  <c r="P16" i="22" s="1"/>
  <c r="J199" i="6"/>
  <c r="J52" i="19"/>
  <c r="J77" s="1"/>
  <c r="P19" i="22" s="1"/>
  <c r="H138" i="19"/>
  <c r="H133"/>
  <c r="H129"/>
  <c r="H146"/>
  <c r="J183" i="6"/>
  <c r="J36" i="19"/>
  <c r="J61" s="1"/>
  <c r="J200" i="6"/>
  <c r="J53" i="19"/>
  <c r="J78" s="1"/>
  <c r="P20" i="22" s="1"/>
  <c r="J193" i="6"/>
  <c r="J46" i="19"/>
  <c r="J71" s="1"/>
  <c r="P13" i="22" s="1"/>
  <c r="J184" i="6"/>
  <c r="J37" i="19"/>
  <c r="J62" s="1"/>
  <c r="P4" i="22" s="1"/>
  <c r="J188" i="6"/>
  <c r="J41" i="19"/>
  <c r="J66" s="1"/>
  <c r="P8" i="22" s="1"/>
  <c r="J192" i="6"/>
  <c r="J45" i="19"/>
  <c r="J70" s="1"/>
  <c r="P12" i="22" s="1"/>
  <c r="H153" i="19"/>
  <c r="H132"/>
  <c r="H145"/>
  <c r="H143"/>
  <c r="H134"/>
  <c r="I94"/>
  <c r="I117"/>
  <c r="O3" i="22"/>
  <c r="I100" i="19"/>
  <c r="I90"/>
  <c r="I106"/>
  <c r="I91"/>
  <c r="I102"/>
  <c r="I115"/>
  <c r="I99"/>
  <c r="I92"/>
  <c r="I129" s="1"/>
  <c r="I107"/>
  <c r="I144" s="1"/>
  <c r="I114"/>
  <c r="I89"/>
  <c r="I126" s="1"/>
  <c r="I111"/>
  <c r="I98"/>
  <c r="I110"/>
  <c r="I97"/>
  <c r="I104"/>
  <c r="I113"/>
  <c r="I103"/>
  <c r="I95"/>
  <c r="I101"/>
  <c r="I112"/>
  <c r="I109"/>
  <c r="I93"/>
  <c r="I116"/>
  <c r="I96"/>
  <c r="I133" s="1"/>
  <c r="I105"/>
  <c r="I80"/>
  <c r="I108"/>
  <c r="H154"/>
  <c r="H119"/>
  <c r="J195" i="6"/>
  <c r="J48" i="19"/>
  <c r="J73" s="1"/>
  <c r="P15" i="22" s="1"/>
  <c r="H128" i="19"/>
  <c r="H140"/>
  <c r="H141"/>
  <c r="H147"/>
  <c r="H150"/>
  <c r="G157" i="6"/>
  <c r="H157" s="1"/>
  <c r="I157" s="1"/>
  <c r="J157" s="1"/>
  <c r="K157" s="1"/>
  <c r="L157" s="1"/>
  <c r="M157" s="1"/>
  <c r="N157" s="1"/>
  <c r="O157" s="1"/>
  <c r="P157" s="1"/>
  <c r="Q157" s="1"/>
  <c r="R157" s="1"/>
  <c r="S157" s="1"/>
  <c r="T157" s="1"/>
  <c r="U157" s="1"/>
  <c r="V157" s="1"/>
  <c r="W157" s="1"/>
  <c r="X157" s="1"/>
  <c r="C10" s="1"/>
  <c r="Y157"/>
  <c r="I132" i="19" l="1"/>
  <c r="I153"/>
  <c r="I141"/>
  <c r="H156"/>
  <c r="I149"/>
  <c r="I135"/>
  <c r="I139"/>
  <c r="I137"/>
  <c r="I142"/>
  <c r="I130"/>
  <c r="J111"/>
  <c r="J98"/>
  <c r="J103"/>
  <c r="J108"/>
  <c r="J109"/>
  <c r="J93"/>
  <c r="J117"/>
  <c r="J96"/>
  <c r="J106"/>
  <c r="J116"/>
  <c r="J104"/>
  <c r="J141" s="1"/>
  <c r="J114"/>
  <c r="J90"/>
  <c r="J112"/>
  <c r="J89"/>
  <c r="J126" s="1"/>
  <c r="J80"/>
  <c r="J101"/>
  <c r="J102"/>
  <c r="J100"/>
  <c r="J110"/>
  <c r="J105"/>
  <c r="J95"/>
  <c r="J107"/>
  <c r="J91"/>
  <c r="J94"/>
  <c r="J131" s="1"/>
  <c r="J99"/>
  <c r="J136" s="1"/>
  <c r="P3" i="22"/>
  <c r="J115" i="19"/>
  <c r="J152" s="1"/>
  <c r="J92"/>
  <c r="J97"/>
  <c r="J113"/>
  <c r="J150" s="1"/>
  <c r="K199" i="6"/>
  <c r="K52" i="19"/>
  <c r="K77" s="1"/>
  <c r="Q19" i="22" s="1"/>
  <c r="K191" i="6"/>
  <c r="K44" i="19"/>
  <c r="K69" s="1"/>
  <c r="Q11" i="22" s="1"/>
  <c r="K190" i="6"/>
  <c r="K43" i="19"/>
  <c r="K68" s="1"/>
  <c r="Q10" i="22" s="1"/>
  <c r="K198" i="6"/>
  <c r="K51" i="19"/>
  <c r="K76" s="1"/>
  <c r="Q18" i="22" s="1"/>
  <c r="K187" i="6"/>
  <c r="K40" i="19"/>
  <c r="K65" s="1"/>
  <c r="Q7" i="22" s="1"/>
  <c r="K197" i="6"/>
  <c r="K50" i="19"/>
  <c r="K75" s="1"/>
  <c r="Q17" i="22" s="1"/>
  <c r="K192" i="6"/>
  <c r="K45" i="19"/>
  <c r="K70" s="1"/>
  <c r="Q12" i="22" s="1"/>
  <c r="K184" i="6"/>
  <c r="K37" i="19"/>
  <c r="K62" s="1"/>
  <c r="Q4" i="22" s="1"/>
  <c r="K200" i="6"/>
  <c r="K53" i="19"/>
  <c r="K78" s="1"/>
  <c r="Q20" i="22" s="1"/>
  <c r="I150" i="19"/>
  <c r="I146"/>
  <c r="I140"/>
  <c r="I147"/>
  <c r="I151"/>
  <c r="I152"/>
  <c r="I127"/>
  <c r="I131"/>
  <c r="K195" i="6"/>
  <c r="K48" i="19"/>
  <c r="K73" s="1"/>
  <c r="Q15" i="22" s="1"/>
  <c r="I154" i="19"/>
  <c r="I119"/>
  <c r="K196" i="6"/>
  <c r="K49" i="19"/>
  <c r="K74" s="1"/>
  <c r="Q16" i="22" s="1"/>
  <c r="K185" i="6"/>
  <c r="K38" i="19"/>
  <c r="K63" s="1"/>
  <c r="Q5" i="22" s="1"/>
  <c r="K186" i="6"/>
  <c r="K39" i="19"/>
  <c r="K64" s="1"/>
  <c r="Q6" i="22" s="1"/>
  <c r="K47" i="19"/>
  <c r="K72" s="1"/>
  <c r="Q14" i="22" s="1"/>
  <c r="K194" i="6"/>
  <c r="K189"/>
  <c r="K42" i="19"/>
  <c r="K67" s="1"/>
  <c r="Q9" i="22" s="1"/>
  <c r="I134" i="19"/>
  <c r="I136"/>
  <c r="I143"/>
  <c r="K188" i="6"/>
  <c r="K41" i="19"/>
  <c r="K66" s="1"/>
  <c r="Q8" i="22" s="1"/>
  <c r="K193" i="6"/>
  <c r="K46" i="19"/>
  <c r="K71" s="1"/>
  <c r="Q13" i="22" s="1"/>
  <c r="K183" i="6"/>
  <c r="K36" i="19"/>
  <c r="K61" s="1"/>
  <c r="I145"/>
  <c r="I138"/>
  <c r="I148"/>
  <c r="I128"/>
  <c r="H157"/>
  <c r="J129" l="1"/>
  <c r="J146"/>
  <c r="J134"/>
  <c r="I156"/>
  <c r="I157" s="1"/>
  <c r="J142"/>
  <c r="J138"/>
  <c r="J127"/>
  <c r="J148"/>
  <c r="K107"/>
  <c r="K90"/>
  <c r="K92"/>
  <c r="K110"/>
  <c r="K102"/>
  <c r="K116"/>
  <c r="K104"/>
  <c r="K108"/>
  <c r="K99"/>
  <c r="K91"/>
  <c r="K128" s="1"/>
  <c r="K89"/>
  <c r="K126" s="1"/>
  <c r="K96"/>
  <c r="K105"/>
  <c r="K115"/>
  <c r="K103"/>
  <c r="K114"/>
  <c r="K106"/>
  <c r="K143" s="1"/>
  <c r="K97"/>
  <c r="K101"/>
  <c r="K112"/>
  <c r="K98"/>
  <c r="K100"/>
  <c r="Q3" i="22"/>
  <c r="K94" i="19"/>
  <c r="K80"/>
  <c r="K95"/>
  <c r="K109"/>
  <c r="K111"/>
  <c r="K148" s="1"/>
  <c r="K93"/>
  <c r="K113"/>
  <c r="K117"/>
  <c r="L189" i="6"/>
  <c r="L42" i="19"/>
  <c r="L67" s="1"/>
  <c r="R9" i="22" s="1"/>
  <c r="L186" i="6"/>
  <c r="L39" i="19"/>
  <c r="L64" s="1"/>
  <c r="R6" i="22" s="1"/>
  <c r="L196" i="6"/>
  <c r="L49" i="19"/>
  <c r="L74" s="1"/>
  <c r="R16" i="22" s="1"/>
  <c r="L195" i="6"/>
  <c r="L48" i="19"/>
  <c r="L73" s="1"/>
  <c r="R15" i="22" s="1"/>
  <c r="L184" i="6"/>
  <c r="L37" i="19"/>
  <c r="L62" s="1"/>
  <c r="R4" i="22" s="1"/>
  <c r="L197" i="6"/>
  <c r="L50" i="19"/>
  <c r="L75" s="1"/>
  <c r="R17" i="22" s="1"/>
  <c r="L198" i="6"/>
  <c r="L51" i="19"/>
  <c r="L76" s="1"/>
  <c r="R18" i="22" s="1"/>
  <c r="L191" i="6"/>
  <c r="L44" i="19"/>
  <c r="L69" s="1"/>
  <c r="R11" i="22" s="1"/>
  <c r="J132" i="19"/>
  <c r="J139"/>
  <c r="J149"/>
  <c r="J153"/>
  <c r="J130"/>
  <c r="J135"/>
  <c r="L193" i="6"/>
  <c r="L46" i="19"/>
  <c r="L71" s="1"/>
  <c r="R13" i="22" s="1"/>
  <c r="J119" i="19"/>
  <c r="J154"/>
  <c r="J144"/>
  <c r="J137"/>
  <c r="J140"/>
  <c r="L183" i="6"/>
  <c r="L36" i="19"/>
  <c r="L61" s="1"/>
  <c r="L188" i="6"/>
  <c r="L41" i="19"/>
  <c r="L66" s="1"/>
  <c r="R8" i="22" s="1"/>
  <c r="L194" i="6"/>
  <c r="L47" i="19"/>
  <c r="L72" s="1"/>
  <c r="R14" i="22" s="1"/>
  <c r="L185" i="6"/>
  <c r="L38" i="19"/>
  <c r="L63" s="1"/>
  <c r="R5" i="22" s="1"/>
  <c r="L200" i="6"/>
  <c r="L53" i="19"/>
  <c r="L78" s="1"/>
  <c r="R20" i="22" s="1"/>
  <c r="L192" i="6"/>
  <c r="L45" i="19"/>
  <c r="L70" s="1"/>
  <c r="R12" i="22" s="1"/>
  <c r="L187" i="6"/>
  <c r="L40" i="19"/>
  <c r="L65" s="1"/>
  <c r="R7" i="22" s="1"/>
  <c r="L190" i="6"/>
  <c r="L43" i="19"/>
  <c r="L68" s="1"/>
  <c r="R10" i="22" s="1"/>
  <c r="L199" i="6"/>
  <c r="L52" i="19"/>
  <c r="L77" s="1"/>
  <c r="R19" i="22" s="1"/>
  <c r="J143" i="19"/>
  <c r="J128"/>
  <c r="J147"/>
  <c r="J151"/>
  <c r="J133"/>
  <c r="J145"/>
  <c r="K140" l="1"/>
  <c r="K135"/>
  <c r="K146"/>
  <c r="J156"/>
  <c r="K151"/>
  <c r="K138"/>
  <c r="K129"/>
  <c r="M199" i="6"/>
  <c r="M52" i="19"/>
  <c r="M77" s="1"/>
  <c r="S19" i="22" s="1"/>
  <c r="M187" i="6"/>
  <c r="M40" i="19"/>
  <c r="M65" s="1"/>
  <c r="S7" i="22" s="1"/>
  <c r="M200" i="6"/>
  <c r="M53" i="19"/>
  <c r="M78" s="1"/>
  <c r="S20" i="22" s="1"/>
  <c r="M194" i="6"/>
  <c r="M47" i="19"/>
  <c r="M72" s="1"/>
  <c r="S14" i="22" s="1"/>
  <c r="M183" i="6"/>
  <c r="M36" i="19"/>
  <c r="M61" s="1"/>
  <c r="M190" i="6"/>
  <c r="M43" i="19"/>
  <c r="M68" s="1"/>
  <c r="S10" i="22" s="1"/>
  <c r="M192" i="6"/>
  <c r="M45" i="19"/>
  <c r="M70" s="1"/>
  <c r="S12" i="22" s="1"/>
  <c r="M185" i="6"/>
  <c r="M38" i="19"/>
  <c r="M63" s="1"/>
  <c r="S5" i="22" s="1"/>
  <c r="M188" i="6"/>
  <c r="M41" i="19"/>
  <c r="M66" s="1"/>
  <c r="S8" i="22" s="1"/>
  <c r="M193" i="6"/>
  <c r="M46" i="19"/>
  <c r="M71" s="1"/>
  <c r="S13" i="22" s="1"/>
  <c r="M191" i="6"/>
  <c r="M44" i="19"/>
  <c r="M69" s="1"/>
  <c r="S11" i="22" s="1"/>
  <c r="M197" i="6"/>
  <c r="M50" i="19"/>
  <c r="M75" s="1"/>
  <c r="S17" i="22" s="1"/>
  <c r="M195" i="6"/>
  <c r="M48" i="19"/>
  <c r="M73" s="1"/>
  <c r="S15" i="22" s="1"/>
  <c r="M186" i="6"/>
  <c r="M39" i="19"/>
  <c r="M64" s="1"/>
  <c r="S6" i="22" s="1"/>
  <c r="K130" i="19"/>
  <c r="K142"/>
  <c r="K136"/>
  <c r="K139"/>
  <c r="K144"/>
  <c r="J157"/>
  <c r="K150"/>
  <c r="K132"/>
  <c r="K137"/>
  <c r="K134"/>
  <c r="K152"/>
  <c r="K153"/>
  <c r="K127"/>
  <c r="K154"/>
  <c r="K119"/>
  <c r="L95"/>
  <c r="L98"/>
  <c r="L113"/>
  <c r="L109"/>
  <c r="L105"/>
  <c r="L104"/>
  <c r="L89"/>
  <c r="L126" s="1"/>
  <c r="L102"/>
  <c r="L80"/>
  <c r="L111"/>
  <c r="L94"/>
  <c r="L115"/>
  <c r="L152" s="1"/>
  <c r="R3" i="22"/>
  <c r="L108" i="19"/>
  <c r="L112"/>
  <c r="L116"/>
  <c r="L153" s="1"/>
  <c r="L114"/>
  <c r="L90"/>
  <c r="L107"/>
  <c r="L117"/>
  <c r="L97"/>
  <c r="L96"/>
  <c r="L133" s="1"/>
  <c r="L92"/>
  <c r="L110"/>
  <c r="L147" s="1"/>
  <c r="L101"/>
  <c r="L91"/>
  <c r="L128" s="1"/>
  <c r="L106"/>
  <c r="L143" s="1"/>
  <c r="L103"/>
  <c r="L140" s="1"/>
  <c r="L93"/>
  <c r="L99"/>
  <c r="L136" s="1"/>
  <c r="L100"/>
  <c r="M198" i="6"/>
  <c r="M51" i="19"/>
  <c r="M76" s="1"/>
  <c r="S18" i="22" s="1"/>
  <c r="M184" i="6"/>
  <c r="M37" i="19"/>
  <c r="M62" s="1"/>
  <c r="S4" i="22" s="1"/>
  <c r="M196" i="6"/>
  <c r="M49" i="19"/>
  <c r="M74" s="1"/>
  <c r="S16" i="22" s="1"/>
  <c r="M189" i="6"/>
  <c r="M42" i="19"/>
  <c r="M67" s="1"/>
  <c r="S9" i="22" s="1"/>
  <c r="K141" i="19"/>
  <c r="K131"/>
  <c r="K149"/>
  <c r="K133"/>
  <c r="K145"/>
  <c r="K147"/>
  <c r="L151" l="1"/>
  <c r="L127"/>
  <c r="L145"/>
  <c r="L148"/>
  <c r="L141"/>
  <c r="L135"/>
  <c r="K156"/>
  <c r="K157" s="1"/>
  <c r="L130"/>
  <c r="L138"/>
  <c r="N189" i="6"/>
  <c r="N42" i="19"/>
  <c r="N67" s="1"/>
  <c r="T9" i="22" s="1"/>
  <c r="N184" i="6"/>
  <c r="N37" i="19"/>
  <c r="N62" s="1"/>
  <c r="T4" i="22" s="1"/>
  <c r="N195" i="6"/>
  <c r="N48" i="19"/>
  <c r="N73" s="1"/>
  <c r="T15" i="22" s="1"/>
  <c r="N191" i="6"/>
  <c r="N44" i="19"/>
  <c r="N69" s="1"/>
  <c r="T11" i="22" s="1"/>
  <c r="N188" i="6"/>
  <c r="N41" i="19"/>
  <c r="N66" s="1"/>
  <c r="T8" i="22" s="1"/>
  <c r="N192" i="6"/>
  <c r="N45" i="19"/>
  <c r="N70" s="1"/>
  <c r="T12" i="22" s="1"/>
  <c r="N183" i="6"/>
  <c r="N36" i="19"/>
  <c r="N61" s="1"/>
  <c r="N200" i="6"/>
  <c r="N53" i="19"/>
  <c r="N78" s="1"/>
  <c r="T20" i="22" s="1"/>
  <c r="N199" i="6"/>
  <c r="N52" i="19"/>
  <c r="N77" s="1"/>
  <c r="T19" i="22" s="1"/>
  <c r="M116" i="19"/>
  <c r="M100"/>
  <c r="M102"/>
  <c r="M110"/>
  <c r="M99"/>
  <c r="M112"/>
  <c r="M89"/>
  <c r="M126" s="1"/>
  <c r="M98"/>
  <c r="M113"/>
  <c r="M106"/>
  <c r="M90"/>
  <c r="M127" s="1"/>
  <c r="M96"/>
  <c r="M107"/>
  <c r="M117"/>
  <c r="M111"/>
  <c r="M115"/>
  <c r="M93"/>
  <c r="M109"/>
  <c r="M105"/>
  <c r="M108"/>
  <c r="M145" s="1"/>
  <c r="S3" i="22"/>
  <c r="M80" i="19"/>
  <c r="M104"/>
  <c r="M94"/>
  <c r="M131" s="1"/>
  <c r="M91"/>
  <c r="M92"/>
  <c r="M129" s="1"/>
  <c r="M114"/>
  <c r="M151" s="1"/>
  <c r="M97"/>
  <c r="M134" s="1"/>
  <c r="M101"/>
  <c r="M103"/>
  <c r="M140" s="1"/>
  <c r="M95"/>
  <c r="L137"/>
  <c r="L129"/>
  <c r="L144"/>
  <c r="L149"/>
  <c r="L131"/>
  <c r="L150"/>
  <c r="N196" i="6"/>
  <c r="N49" i="19"/>
  <c r="N74" s="1"/>
  <c r="T16" i="22" s="1"/>
  <c r="N198" i="6"/>
  <c r="N51" i="19"/>
  <c r="N76" s="1"/>
  <c r="T18" i="22" s="1"/>
  <c r="L119" i="19"/>
  <c r="L154"/>
  <c r="N186" i="6"/>
  <c r="N39" i="19"/>
  <c r="N64" s="1"/>
  <c r="T6" i="22" s="1"/>
  <c r="N197" i="6"/>
  <c r="N50" i="19"/>
  <c r="N75" s="1"/>
  <c r="T17" i="22" s="1"/>
  <c r="N193" i="6"/>
  <c r="N46" i="19"/>
  <c r="N71" s="1"/>
  <c r="T13" i="22" s="1"/>
  <c r="N185" i="6"/>
  <c r="N38" i="19"/>
  <c r="N63" s="1"/>
  <c r="T5" i="22" s="1"/>
  <c r="N190" i="6"/>
  <c r="N43" i="19"/>
  <c r="N68" s="1"/>
  <c r="T10" i="22" s="1"/>
  <c r="N194" i="6"/>
  <c r="N47" i="19"/>
  <c r="N72" s="1"/>
  <c r="T14" i="22" s="1"/>
  <c r="N187" i="6"/>
  <c r="N40" i="19"/>
  <c r="N65" s="1"/>
  <c r="T7" i="22" s="1"/>
  <c r="L139" i="19"/>
  <c r="L146"/>
  <c r="L134"/>
  <c r="L142"/>
  <c r="L132"/>
  <c r="M138" l="1"/>
  <c r="M128"/>
  <c r="M150"/>
  <c r="M136"/>
  <c r="M146"/>
  <c r="M132"/>
  <c r="M148"/>
  <c r="L156"/>
  <c r="M144"/>
  <c r="O199" i="6"/>
  <c r="O52" i="19"/>
  <c r="O77" s="1"/>
  <c r="U19" i="22" s="1"/>
  <c r="O183" i="6"/>
  <c r="O36" i="19"/>
  <c r="O61" s="1"/>
  <c r="O188" i="6"/>
  <c r="O41" i="19"/>
  <c r="O66" s="1"/>
  <c r="U8" i="22" s="1"/>
  <c r="O195" i="6"/>
  <c r="O48" i="19"/>
  <c r="O73" s="1"/>
  <c r="U15" i="22" s="1"/>
  <c r="O189" i="6"/>
  <c r="O42" i="19"/>
  <c r="O67" s="1"/>
  <c r="U9" i="22" s="1"/>
  <c r="L157" i="19"/>
  <c r="M141"/>
  <c r="M142"/>
  <c r="M139"/>
  <c r="O194" i="6"/>
  <c r="O47" i="19"/>
  <c r="O72" s="1"/>
  <c r="U14" i="22" s="1"/>
  <c r="O185" i="6"/>
  <c r="O38" i="19"/>
  <c r="O63" s="1"/>
  <c r="U5" i="22" s="1"/>
  <c r="O197" i="6"/>
  <c r="O50" i="19"/>
  <c r="O75" s="1"/>
  <c r="U17" i="22" s="1"/>
  <c r="O196" i="6"/>
  <c r="O49" i="19"/>
  <c r="O74" s="1"/>
  <c r="U16" i="22" s="1"/>
  <c r="N80" i="19"/>
  <c r="N116"/>
  <c r="N93"/>
  <c r="N106"/>
  <c r="N94"/>
  <c r="T3" i="22"/>
  <c r="N102" i="19"/>
  <c r="N113"/>
  <c r="N101"/>
  <c r="N89"/>
  <c r="N126" s="1"/>
  <c r="N92"/>
  <c r="N100"/>
  <c r="N107"/>
  <c r="N144" s="1"/>
  <c r="N90"/>
  <c r="N127" s="1"/>
  <c r="N105"/>
  <c r="N95"/>
  <c r="N103"/>
  <c r="N117"/>
  <c r="N108"/>
  <c r="N91"/>
  <c r="N104"/>
  <c r="N141" s="1"/>
  <c r="N96"/>
  <c r="N133" s="1"/>
  <c r="N115"/>
  <c r="N111"/>
  <c r="N98"/>
  <c r="N109"/>
  <c r="N112"/>
  <c r="N149" s="1"/>
  <c r="N110"/>
  <c r="N97"/>
  <c r="N114"/>
  <c r="N151" s="1"/>
  <c r="N99"/>
  <c r="M152"/>
  <c r="M133"/>
  <c r="M135"/>
  <c r="M147"/>
  <c r="O200" i="6"/>
  <c r="O53" i="19"/>
  <c r="O78" s="1"/>
  <c r="U20" i="22" s="1"/>
  <c r="O192" i="6"/>
  <c r="O45" i="19"/>
  <c r="O70" s="1"/>
  <c r="U12" i="22" s="1"/>
  <c r="O191" i="6"/>
  <c r="O44" i="19"/>
  <c r="O69" s="1"/>
  <c r="U11" i="22" s="1"/>
  <c r="O184" i="6"/>
  <c r="O37" i="19"/>
  <c r="O62" s="1"/>
  <c r="U4" i="22" s="1"/>
  <c r="M130" i="19"/>
  <c r="M153"/>
  <c r="O187" i="6"/>
  <c r="O40" i="19"/>
  <c r="O65" s="1"/>
  <c r="U7" i="22" s="1"/>
  <c r="O190" i="6"/>
  <c r="O43" i="19"/>
  <c r="O68" s="1"/>
  <c r="U10" i="22" s="1"/>
  <c r="O193" i="6"/>
  <c r="O46" i="19"/>
  <c r="O71" s="1"/>
  <c r="U13" i="22" s="1"/>
  <c r="O186" i="6"/>
  <c r="O39" i="19"/>
  <c r="O64" s="1"/>
  <c r="U6" i="22" s="1"/>
  <c r="O198" i="6"/>
  <c r="O51" i="19"/>
  <c r="O76" s="1"/>
  <c r="U18" i="22" s="1"/>
  <c r="M154" i="19"/>
  <c r="M119"/>
  <c r="M143"/>
  <c r="M149"/>
  <c r="M137"/>
  <c r="N128" l="1"/>
  <c r="N134"/>
  <c r="N140"/>
  <c r="N131"/>
  <c r="N146"/>
  <c r="N147"/>
  <c r="N136"/>
  <c r="N145"/>
  <c r="M156"/>
  <c r="M157" s="1"/>
  <c r="N132"/>
  <c r="P198" i="6"/>
  <c r="P51" i="19"/>
  <c r="P76" s="1"/>
  <c r="V18" i="22" s="1"/>
  <c r="P193" i="6"/>
  <c r="P46" i="19"/>
  <c r="P71" s="1"/>
  <c r="V13" i="22" s="1"/>
  <c r="P187" i="6"/>
  <c r="P40" i="19"/>
  <c r="P65" s="1"/>
  <c r="V7" i="22" s="1"/>
  <c r="P184" i="6"/>
  <c r="P37" i="19"/>
  <c r="P62" s="1"/>
  <c r="V4" i="22" s="1"/>
  <c r="P192" i="6"/>
  <c r="P45" i="19"/>
  <c r="P70" s="1"/>
  <c r="V12" i="22" s="1"/>
  <c r="N154" i="19"/>
  <c r="N119"/>
  <c r="P189" i="6"/>
  <c r="P42" i="19"/>
  <c r="P67" s="1"/>
  <c r="V9" i="22" s="1"/>
  <c r="P188" i="6"/>
  <c r="P41" i="19"/>
  <c r="P66" s="1"/>
  <c r="V8" i="22" s="1"/>
  <c r="P199" i="6"/>
  <c r="P52" i="19"/>
  <c r="P77" s="1"/>
  <c r="V19" i="22" s="1"/>
  <c r="N153" i="19"/>
  <c r="P196" i="6"/>
  <c r="P49" i="19"/>
  <c r="P74" s="1"/>
  <c r="V16" i="22" s="1"/>
  <c r="P185" i="6"/>
  <c r="P38" i="19"/>
  <c r="P63" s="1"/>
  <c r="V5" i="22" s="1"/>
  <c r="N152" i="19"/>
  <c r="N142"/>
  <c r="N129"/>
  <c r="N139"/>
  <c r="N130"/>
  <c r="P186" i="6"/>
  <c r="P39" i="19"/>
  <c r="P64" s="1"/>
  <c r="V6" i="22" s="1"/>
  <c r="P190" i="6"/>
  <c r="P43" i="19"/>
  <c r="P68" s="1"/>
  <c r="V10" i="22" s="1"/>
  <c r="P191" i="6"/>
  <c r="P44" i="19"/>
  <c r="P69" s="1"/>
  <c r="V11" i="22" s="1"/>
  <c r="P200" i="6"/>
  <c r="P53" i="19"/>
  <c r="P78" s="1"/>
  <c r="V20" i="22" s="1"/>
  <c r="P195" i="6"/>
  <c r="P48" i="19"/>
  <c r="P73" s="1"/>
  <c r="V15" i="22" s="1"/>
  <c r="P183" i="6"/>
  <c r="P36" i="19"/>
  <c r="P61" s="1"/>
  <c r="N148"/>
  <c r="N137"/>
  <c r="N150"/>
  <c r="N143"/>
  <c r="P197" i="6"/>
  <c r="P50" i="19"/>
  <c r="P75" s="1"/>
  <c r="V17" i="22" s="1"/>
  <c r="P194" i="6"/>
  <c r="P47" i="19"/>
  <c r="P72" s="1"/>
  <c r="V14" i="22" s="1"/>
  <c r="O114" i="19"/>
  <c r="O104"/>
  <c r="O93"/>
  <c r="O91"/>
  <c r="O107"/>
  <c r="O110"/>
  <c r="O112"/>
  <c r="O111"/>
  <c r="O115"/>
  <c r="O152" s="1"/>
  <c r="O102"/>
  <c r="O116"/>
  <c r="O98"/>
  <c r="O99"/>
  <c r="O90"/>
  <c r="O89"/>
  <c r="O126" s="1"/>
  <c r="O80"/>
  <c r="O105"/>
  <c r="O100"/>
  <c r="O101"/>
  <c r="U3" i="22"/>
  <c r="O106" i="19"/>
  <c r="O143" s="1"/>
  <c r="O95"/>
  <c r="O97"/>
  <c r="O109"/>
  <c r="O117"/>
  <c r="O113"/>
  <c r="O94"/>
  <c r="O131" s="1"/>
  <c r="O96"/>
  <c r="O92"/>
  <c r="O103"/>
  <c r="O140" s="1"/>
  <c r="O108"/>
  <c r="N135"/>
  <c r="N138"/>
  <c r="O145" l="1"/>
  <c r="O134"/>
  <c r="O149"/>
  <c r="O137"/>
  <c r="O138"/>
  <c r="O142"/>
  <c r="O129"/>
  <c r="O136"/>
  <c r="N156"/>
  <c r="O153"/>
  <c r="O130"/>
  <c r="Q194" i="6"/>
  <c r="Q47" i="19"/>
  <c r="Q72" s="1"/>
  <c r="W14" i="22" s="1"/>
  <c r="P113" i="19"/>
  <c r="P103"/>
  <c r="P91"/>
  <c r="P95"/>
  <c r="P111"/>
  <c r="P112"/>
  <c r="P99"/>
  <c r="P98"/>
  <c r="V3" i="22"/>
  <c r="P100" i="19"/>
  <c r="P137" s="1"/>
  <c r="P110"/>
  <c r="P108"/>
  <c r="P89"/>
  <c r="P126" s="1"/>
  <c r="P93"/>
  <c r="P107"/>
  <c r="P101"/>
  <c r="P97"/>
  <c r="P96"/>
  <c r="P114"/>
  <c r="P105"/>
  <c r="P115"/>
  <c r="P90"/>
  <c r="P117"/>
  <c r="P94"/>
  <c r="P102"/>
  <c r="P104"/>
  <c r="P141" s="1"/>
  <c r="P106"/>
  <c r="P92"/>
  <c r="P109"/>
  <c r="P80"/>
  <c r="P116"/>
  <c r="Q196" i="6"/>
  <c r="Q49" i="19"/>
  <c r="Q74" s="1"/>
  <c r="W16" i="22" s="1"/>
  <c r="Q199" i="6"/>
  <c r="Q52" i="19"/>
  <c r="Q77" s="1"/>
  <c r="W19" i="22" s="1"/>
  <c r="Q189" i="6"/>
  <c r="Q42" i="19"/>
  <c r="Q67" s="1"/>
  <c r="W9" i="22" s="1"/>
  <c r="Q192" i="6"/>
  <c r="Q45" i="19"/>
  <c r="Q70" s="1"/>
  <c r="W12" i="22" s="1"/>
  <c r="Q187" i="6"/>
  <c r="Q40" i="19"/>
  <c r="Q65" s="1"/>
  <c r="W7" i="22" s="1"/>
  <c r="Q198" i="6"/>
  <c r="Q51" i="19"/>
  <c r="Q76" s="1"/>
  <c r="W18" i="22" s="1"/>
  <c r="Q195" i="6"/>
  <c r="Q48" i="19"/>
  <c r="Q73" s="1"/>
  <c r="W15" i="22" s="1"/>
  <c r="Q191" i="6"/>
  <c r="Q44" i="19"/>
  <c r="Q69" s="1"/>
  <c r="W11" i="22" s="1"/>
  <c r="Q186" i="6"/>
  <c r="Q39" i="19"/>
  <c r="Q64" s="1"/>
  <c r="W6" i="22" s="1"/>
  <c r="O133" i="19"/>
  <c r="O146"/>
  <c r="O135"/>
  <c r="O148"/>
  <c r="O128"/>
  <c r="N157"/>
  <c r="O119"/>
  <c r="O154"/>
  <c r="Q197" i="6"/>
  <c r="Q50" i="19"/>
  <c r="Q75" s="1"/>
  <c r="W17" i="22" s="1"/>
  <c r="Q185" i="6"/>
  <c r="Q38" i="19"/>
  <c r="Q63" s="1"/>
  <c r="W5" i="22" s="1"/>
  <c r="Q188" i="6"/>
  <c r="Q41" i="19"/>
  <c r="Q66" s="1"/>
  <c r="W8" i="22" s="1"/>
  <c r="Q184" i="6"/>
  <c r="Q37" i="19"/>
  <c r="Q62" s="1"/>
  <c r="W4" i="22" s="1"/>
  <c r="Q193" i="6"/>
  <c r="Q46" i="19"/>
  <c r="Q71" s="1"/>
  <c r="W13" i="22" s="1"/>
  <c r="O144" i="19"/>
  <c r="O151"/>
  <c r="Q183" i="6"/>
  <c r="Q36" i="19"/>
  <c r="Q61" s="1"/>
  <c r="Q200" i="6"/>
  <c r="Q53" i="19"/>
  <c r="Q78" s="1"/>
  <c r="W20" i="22" s="1"/>
  <c r="Q190" i="6"/>
  <c r="Q43" i="19"/>
  <c r="Q68" s="1"/>
  <c r="W10" i="22" s="1"/>
  <c r="O150" i="19"/>
  <c r="O132"/>
  <c r="O127"/>
  <c r="O139"/>
  <c r="O147"/>
  <c r="O141"/>
  <c r="P127" l="1"/>
  <c r="P153"/>
  <c r="P151"/>
  <c r="P129"/>
  <c r="P131"/>
  <c r="O156"/>
  <c r="O157" s="1"/>
  <c r="P138"/>
  <c r="P142"/>
  <c r="P145"/>
  <c r="P135"/>
  <c r="Q94"/>
  <c r="Q105"/>
  <c r="Q92"/>
  <c r="Q113"/>
  <c r="Q95"/>
  <c r="Q114"/>
  <c r="Q111"/>
  <c r="Q97"/>
  <c r="Q100"/>
  <c r="Q117"/>
  <c r="W3" i="22"/>
  <c r="Q116" i="19"/>
  <c r="Q90"/>
  <c r="Q109"/>
  <c r="Q103"/>
  <c r="Q106"/>
  <c r="Q107"/>
  <c r="Q99"/>
  <c r="Q104"/>
  <c r="Q141" s="1"/>
  <c r="Q108"/>
  <c r="Q93"/>
  <c r="Q91"/>
  <c r="Q80"/>
  <c r="Q96"/>
  <c r="Q133" s="1"/>
  <c r="Q102"/>
  <c r="Q101"/>
  <c r="Q89"/>
  <c r="Q126" s="1"/>
  <c r="Q115"/>
  <c r="Q98"/>
  <c r="Q110"/>
  <c r="Q147" s="1"/>
  <c r="Q112"/>
  <c r="Q149" s="1"/>
  <c r="R184" i="6"/>
  <c r="R37" i="19"/>
  <c r="R62" s="1"/>
  <c r="X4" i="22" s="1"/>
  <c r="R185" i="6"/>
  <c r="R38" i="19"/>
  <c r="R63" s="1"/>
  <c r="X5" i="22" s="1"/>
  <c r="R186" i="6"/>
  <c r="R39" i="19"/>
  <c r="R64" s="1"/>
  <c r="X6" i="22" s="1"/>
  <c r="R195" i="6"/>
  <c r="R48" i="19"/>
  <c r="R73" s="1"/>
  <c r="X15" i="22" s="1"/>
  <c r="R187" i="6"/>
  <c r="R40" i="19"/>
  <c r="R65" s="1"/>
  <c r="X7" i="22" s="1"/>
  <c r="R189" i="6"/>
  <c r="R42" i="19"/>
  <c r="R67" s="1"/>
  <c r="X9" i="22" s="1"/>
  <c r="R196" i="6"/>
  <c r="R49" i="19"/>
  <c r="R74" s="1"/>
  <c r="X16" i="22" s="1"/>
  <c r="R190" i="6"/>
  <c r="R43" i="19"/>
  <c r="R68" s="1"/>
  <c r="X10" i="22" s="1"/>
  <c r="R183" i="6"/>
  <c r="R36" i="19"/>
  <c r="R61" s="1"/>
  <c r="P119"/>
  <c r="P154"/>
  <c r="R194" i="6"/>
  <c r="R47" i="19"/>
  <c r="R72" s="1"/>
  <c r="X14" i="22" s="1"/>
  <c r="P143" i="19"/>
  <c r="P144"/>
  <c r="P147"/>
  <c r="P136"/>
  <c r="P128"/>
  <c r="R200" i="6"/>
  <c r="R53" i="19"/>
  <c r="R78" s="1"/>
  <c r="X20" i="22" s="1"/>
  <c r="P146" i="19"/>
  <c r="P139"/>
  <c r="P152"/>
  <c r="P134"/>
  <c r="P148"/>
  <c r="P150"/>
  <c r="R193" i="6"/>
  <c r="R46" i="19"/>
  <c r="R71" s="1"/>
  <c r="X13" i="22" s="1"/>
  <c r="R188" i="6"/>
  <c r="R41" i="19"/>
  <c r="R66" s="1"/>
  <c r="X8" i="22" s="1"/>
  <c r="R197" i="6"/>
  <c r="R50" i="19"/>
  <c r="R75" s="1"/>
  <c r="X17" i="22" s="1"/>
  <c r="R191" i="6"/>
  <c r="R44" i="19"/>
  <c r="R69" s="1"/>
  <c r="X11" i="22" s="1"/>
  <c r="R198" i="6"/>
  <c r="R51" i="19"/>
  <c r="R76" s="1"/>
  <c r="X18" i="22" s="1"/>
  <c r="R192" i="6"/>
  <c r="R45" i="19"/>
  <c r="R70" s="1"/>
  <c r="X12" i="22" s="1"/>
  <c r="R199" i="6"/>
  <c r="R52" i="19"/>
  <c r="R77" s="1"/>
  <c r="X19" i="22" s="1"/>
  <c r="P132" i="19"/>
  <c r="P133"/>
  <c r="P130"/>
  <c r="P149"/>
  <c r="P140"/>
  <c r="Q138" l="1"/>
  <c r="Q132"/>
  <c r="Q128"/>
  <c r="Q151"/>
  <c r="Q135"/>
  <c r="Q130"/>
  <c r="Q145"/>
  <c r="Q136"/>
  <c r="Q146"/>
  <c r="Q142"/>
  <c r="P156"/>
  <c r="Q144"/>
  <c r="S199" i="6"/>
  <c r="S52" i="19"/>
  <c r="S77" s="1"/>
  <c r="Y19" i="22" s="1"/>
  <c r="S198" i="6"/>
  <c r="S51" i="19"/>
  <c r="S76" s="1"/>
  <c r="Y18" i="22" s="1"/>
  <c r="S197" i="6"/>
  <c r="S50" i="19"/>
  <c r="S75" s="1"/>
  <c r="Y17" i="22" s="1"/>
  <c r="S193" i="6"/>
  <c r="S46" i="19"/>
  <c r="S71" s="1"/>
  <c r="Y13" i="22" s="1"/>
  <c r="R111" i="19"/>
  <c r="R109"/>
  <c r="R94"/>
  <c r="R104"/>
  <c r="R92"/>
  <c r="R108"/>
  <c r="R114"/>
  <c r="R99"/>
  <c r="R95"/>
  <c r="R90"/>
  <c r="X3" i="22"/>
  <c r="R100" i="19"/>
  <c r="R137" s="1"/>
  <c r="R96"/>
  <c r="R133" s="1"/>
  <c r="R89"/>
  <c r="R126" s="1"/>
  <c r="R80"/>
  <c r="R110"/>
  <c r="R105"/>
  <c r="R142" s="1"/>
  <c r="R116"/>
  <c r="R98"/>
  <c r="R91"/>
  <c r="R102"/>
  <c r="R117"/>
  <c r="R106"/>
  <c r="R93"/>
  <c r="R103"/>
  <c r="R140" s="1"/>
  <c r="R107"/>
  <c r="R144" s="1"/>
  <c r="R112"/>
  <c r="R97"/>
  <c r="R115"/>
  <c r="R113"/>
  <c r="R150" s="1"/>
  <c r="R101"/>
  <c r="R138" s="1"/>
  <c r="Q139"/>
  <c r="Q127"/>
  <c r="Q137"/>
  <c r="Q131"/>
  <c r="S190" i="6"/>
  <c r="S43" i="19"/>
  <c r="S68" s="1"/>
  <c r="Y10" i="22" s="1"/>
  <c r="S189" i="6"/>
  <c r="S42" i="19"/>
  <c r="S67" s="1"/>
  <c r="Y9" i="22" s="1"/>
  <c r="S195" i="6"/>
  <c r="S48" i="19"/>
  <c r="S73" s="1"/>
  <c r="Y15" i="22" s="1"/>
  <c r="S185" i="6"/>
  <c r="S38" i="19"/>
  <c r="S63" s="1"/>
  <c r="Y5" i="22" s="1"/>
  <c r="Q119" i="19"/>
  <c r="Q154"/>
  <c r="P157"/>
  <c r="S192" i="6"/>
  <c r="S45" i="19"/>
  <c r="S70" s="1"/>
  <c r="Y12" i="22" s="1"/>
  <c r="S191" i="6"/>
  <c r="S44" i="19"/>
  <c r="S69" s="1"/>
  <c r="Y11" i="22" s="1"/>
  <c r="S188" i="6"/>
  <c r="S41" i="19"/>
  <c r="S66" s="1"/>
  <c r="Y8" i="22" s="1"/>
  <c r="Q140" i="19"/>
  <c r="Q148"/>
  <c r="Q129"/>
  <c r="S200" i="6"/>
  <c r="S53" i="19"/>
  <c r="S78" s="1"/>
  <c r="Y20" i="22" s="1"/>
  <c r="S194" i="6"/>
  <c r="S47" i="19"/>
  <c r="S72" s="1"/>
  <c r="Y14" i="22" s="1"/>
  <c r="S183" i="6"/>
  <c r="S36" i="19"/>
  <c r="S61" s="1"/>
  <c r="S196" i="6"/>
  <c r="S49" i="19"/>
  <c r="S74" s="1"/>
  <c r="Y16" i="22" s="1"/>
  <c r="S187" i="6"/>
  <c r="S40" i="19"/>
  <c r="S65" s="1"/>
  <c r="Y7" i="22" s="1"/>
  <c r="S186" i="6"/>
  <c r="S39" i="19"/>
  <c r="S64" s="1"/>
  <c r="Y6" i="22" s="1"/>
  <c r="S184" i="6"/>
  <c r="S37" i="19"/>
  <c r="S62" s="1"/>
  <c r="Y4" i="22" s="1"/>
  <c r="Q152" i="19"/>
  <c r="Q143"/>
  <c r="Q153"/>
  <c r="Q134"/>
  <c r="Q150"/>
  <c r="R152" l="1"/>
  <c r="R132"/>
  <c r="R134"/>
  <c r="R130"/>
  <c r="R128"/>
  <c r="R147"/>
  <c r="R149"/>
  <c r="Q156"/>
  <c r="T191" i="6"/>
  <c r="T44" i="19"/>
  <c r="T69" s="1"/>
  <c r="Z11" i="22" s="1"/>
  <c r="T197" i="6"/>
  <c r="T50" i="19"/>
  <c r="T75" s="1"/>
  <c r="Z17" i="22" s="1"/>
  <c r="T199" i="6"/>
  <c r="T52" i="19"/>
  <c r="T77" s="1"/>
  <c r="Z19" i="22" s="1"/>
  <c r="R139" i="19"/>
  <c r="R129"/>
  <c r="R148"/>
  <c r="T184" i="6"/>
  <c r="T37" i="19"/>
  <c r="T62" s="1"/>
  <c r="Z4" i="22" s="1"/>
  <c r="T187" i="6"/>
  <c r="T40" i="19"/>
  <c r="T65" s="1"/>
  <c r="Z7" i="22" s="1"/>
  <c r="T183" i="6"/>
  <c r="T36" i="19"/>
  <c r="T61" s="1"/>
  <c r="T200" i="6"/>
  <c r="T53" i="19"/>
  <c r="T78" s="1"/>
  <c r="Z20" i="22" s="1"/>
  <c r="T185" i="6"/>
  <c r="T38" i="19"/>
  <c r="T63" s="1"/>
  <c r="Z5" i="22" s="1"/>
  <c r="T189" i="6"/>
  <c r="T42" i="19"/>
  <c r="T67" s="1"/>
  <c r="Z9" i="22" s="1"/>
  <c r="R119" i="19"/>
  <c r="R154"/>
  <c r="Q157"/>
  <c r="R153"/>
  <c r="R127"/>
  <c r="R145"/>
  <c r="R146"/>
  <c r="S109"/>
  <c r="Y3" i="22"/>
  <c r="S113" i="19"/>
  <c r="S80"/>
  <c r="S104"/>
  <c r="S107"/>
  <c r="S92"/>
  <c r="S95"/>
  <c r="S89"/>
  <c r="S126" s="1"/>
  <c r="S117"/>
  <c r="S110"/>
  <c r="S102"/>
  <c r="S101"/>
  <c r="S94"/>
  <c r="S106"/>
  <c r="S90"/>
  <c r="S93"/>
  <c r="S100"/>
  <c r="S115"/>
  <c r="S114"/>
  <c r="S105"/>
  <c r="S142" s="1"/>
  <c r="S108"/>
  <c r="S145" s="1"/>
  <c r="S96"/>
  <c r="S98"/>
  <c r="S112"/>
  <c r="S103"/>
  <c r="S116"/>
  <c r="S153" s="1"/>
  <c r="S111"/>
  <c r="S99"/>
  <c r="S97"/>
  <c r="S91"/>
  <c r="T188" i="6"/>
  <c r="T41" i="19"/>
  <c r="T66" s="1"/>
  <c r="Z8" i="22" s="1"/>
  <c r="T192" i="6"/>
  <c r="T45" i="19"/>
  <c r="T70" s="1"/>
  <c r="Z12" i="22" s="1"/>
  <c r="T193" i="6"/>
  <c r="T46" i="19"/>
  <c r="T71" s="1"/>
  <c r="Z13" i="22" s="1"/>
  <c r="T198" i="6"/>
  <c r="T51" i="19"/>
  <c r="T76" s="1"/>
  <c r="Z18" i="22" s="1"/>
  <c r="R143" i="19"/>
  <c r="R135"/>
  <c r="R151"/>
  <c r="R131"/>
  <c r="T186" i="6"/>
  <c r="T39" i="19"/>
  <c r="T64" s="1"/>
  <c r="Z6" i="22" s="1"/>
  <c r="T196" i="6"/>
  <c r="T49" i="19"/>
  <c r="T74" s="1"/>
  <c r="Z16" i="22" s="1"/>
  <c r="T194" i="6"/>
  <c r="T47" i="19"/>
  <c r="T72" s="1"/>
  <c r="Z14" i="22" s="1"/>
  <c r="T195" i="6"/>
  <c r="T48" i="19"/>
  <c r="T73" s="1"/>
  <c r="Z15" i="22" s="1"/>
  <c r="T190" i="6"/>
  <c r="T43" i="19"/>
  <c r="T68" s="1"/>
  <c r="Z10" i="22" s="1"/>
  <c r="R136" i="19"/>
  <c r="R141"/>
  <c r="S130" l="1"/>
  <c r="S148"/>
  <c r="S151"/>
  <c r="S134"/>
  <c r="S136"/>
  <c r="S149"/>
  <c r="S140"/>
  <c r="S128"/>
  <c r="S133"/>
  <c r="S152"/>
  <c r="R156"/>
  <c r="S138"/>
  <c r="S141"/>
  <c r="S146"/>
  <c r="U43"/>
  <c r="U68" s="1"/>
  <c r="AA10" i="22" s="1"/>
  <c r="U190" i="6"/>
  <c r="U47" i="19"/>
  <c r="U72" s="1"/>
  <c r="AA14" i="22" s="1"/>
  <c r="U194" i="6"/>
  <c r="U39" i="19"/>
  <c r="U64" s="1"/>
  <c r="AA6" i="22" s="1"/>
  <c r="U186" i="6"/>
  <c r="U46" i="19"/>
  <c r="U71" s="1"/>
  <c r="AA13" i="22" s="1"/>
  <c r="U193" i="6"/>
  <c r="U41" i="19"/>
  <c r="U66" s="1"/>
  <c r="AA8" i="22" s="1"/>
  <c r="U188" i="6"/>
  <c r="U52" i="19"/>
  <c r="U77" s="1"/>
  <c r="AA19" i="22" s="1"/>
  <c r="U199" i="6"/>
  <c r="U44" i="19"/>
  <c r="U69" s="1"/>
  <c r="AA11" i="22" s="1"/>
  <c r="U191" i="6"/>
  <c r="S135" i="19"/>
  <c r="S127"/>
  <c r="S139"/>
  <c r="S132"/>
  <c r="U38"/>
  <c r="U63" s="1"/>
  <c r="AA5" i="22" s="1"/>
  <c r="U185" i="6"/>
  <c r="U36" i="19"/>
  <c r="U61" s="1"/>
  <c r="U183" i="6"/>
  <c r="U37" i="19"/>
  <c r="U62" s="1"/>
  <c r="AA4" i="22" s="1"/>
  <c r="U184" i="6"/>
  <c r="U48" i="19"/>
  <c r="U73" s="1"/>
  <c r="AA15" i="22" s="1"/>
  <c r="U195" i="6"/>
  <c r="U49" i="19"/>
  <c r="U74" s="1"/>
  <c r="AA16" i="22" s="1"/>
  <c r="U196" i="6"/>
  <c r="U51" i="19"/>
  <c r="U76" s="1"/>
  <c r="AA18" i="22" s="1"/>
  <c r="U198" i="6"/>
  <c r="U45" i="19"/>
  <c r="U70" s="1"/>
  <c r="AA12" i="22" s="1"/>
  <c r="U192" i="6"/>
  <c r="S154" i="19"/>
  <c r="S119"/>
  <c r="T90"/>
  <c r="T98"/>
  <c r="T114"/>
  <c r="T91"/>
  <c r="T115"/>
  <c r="T152" s="1"/>
  <c r="T93"/>
  <c r="T116"/>
  <c r="T95"/>
  <c r="T109"/>
  <c r="T92"/>
  <c r="T129" s="1"/>
  <c r="T111"/>
  <c r="T89"/>
  <c r="T126" s="1"/>
  <c r="T105"/>
  <c r="T104"/>
  <c r="T108"/>
  <c r="T117"/>
  <c r="T94"/>
  <c r="T97"/>
  <c r="T113"/>
  <c r="T96"/>
  <c r="T133" s="1"/>
  <c r="T100"/>
  <c r="T80"/>
  <c r="T99"/>
  <c r="T103"/>
  <c r="T102"/>
  <c r="Z3" i="22"/>
  <c r="T112" i="19"/>
  <c r="T149" s="1"/>
  <c r="T106"/>
  <c r="T110"/>
  <c r="T147" s="1"/>
  <c r="T101"/>
  <c r="T107"/>
  <c r="T144" s="1"/>
  <c r="U50"/>
  <c r="U75" s="1"/>
  <c r="AA17" i="22" s="1"/>
  <c r="U197" i="6"/>
  <c r="S137" i="19"/>
  <c r="S131"/>
  <c r="S144"/>
  <c r="U42"/>
  <c r="U67" s="1"/>
  <c r="AA9" i="22" s="1"/>
  <c r="U189" i="6"/>
  <c r="U53" i="19"/>
  <c r="U78" s="1"/>
  <c r="AA20" i="22" s="1"/>
  <c r="U200" i="6"/>
  <c r="U40" i="19"/>
  <c r="U65" s="1"/>
  <c r="AA7" i="22" s="1"/>
  <c r="U187" i="6"/>
  <c r="S143" i="19"/>
  <c r="S147"/>
  <c r="S129"/>
  <c r="S150"/>
  <c r="R157"/>
  <c r="T153" l="1"/>
  <c r="T143"/>
  <c r="T139"/>
  <c r="T131"/>
  <c r="T142"/>
  <c r="T136"/>
  <c r="T128"/>
  <c r="S156"/>
  <c r="V187" i="6"/>
  <c r="V40" i="19"/>
  <c r="V65" s="1"/>
  <c r="AB7" i="22" s="1"/>
  <c r="V189" i="6"/>
  <c r="V42" i="19"/>
  <c r="V67" s="1"/>
  <c r="AB9" i="22" s="1"/>
  <c r="V192" i="6"/>
  <c r="V45" i="19"/>
  <c r="V70" s="1"/>
  <c r="AB12" i="22" s="1"/>
  <c r="V196" i="6"/>
  <c r="V49" i="19"/>
  <c r="V74" s="1"/>
  <c r="AB16" i="22" s="1"/>
  <c r="U97" i="19"/>
  <c r="U96"/>
  <c r="U104"/>
  <c r="U109"/>
  <c r="U98"/>
  <c r="U135" s="1"/>
  <c r="U95"/>
  <c r="U92"/>
  <c r="U110"/>
  <c r="U147" s="1"/>
  <c r="U90"/>
  <c r="U89"/>
  <c r="U126" s="1"/>
  <c r="U115"/>
  <c r="U91"/>
  <c r="U116"/>
  <c r="U106"/>
  <c r="U105"/>
  <c r="U142" s="1"/>
  <c r="U99"/>
  <c r="U107"/>
  <c r="U108"/>
  <c r="U111"/>
  <c r="U148" s="1"/>
  <c r="AA3" i="22"/>
  <c r="U117" i="19"/>
  <c r="U102"/>
  <c r="U93"/>
  <c r="U130" s="1"/>
  <c r="U100"/>
  <c r="U137" s="1"/>
  <c r="U80"/>
  <c r="U113"/>
  <c r="U103"/>
  <c r="U94"/>
  <c r="U114"/>
  <c r="U101"/>
  <c r="U138" s="1"/>
  <c r="U112"/>
  <c r="U149" s="1"/>
  <c r="T138"/>
  <c r="T134"/>
  <c r="T141"/>
  <c r="T130"/>
  <c r="T135"/>
  <c r="V183" i="6"/>
  <c r="V36" i="19"/>
  <c r="V61" s="1"/>
  <c r="V191" i="6"/>
  <c r="V44" i="19"/>
  <c r="V69" s="1"/>
  <c r="AB11" i="22" s="1"/>
  <c r="V188" i="6"/>
  <c r="V41" i="19"/>
  <c r="V66" s="1"/>
  <c r="AB8" i="22" s="1"/>
  <c r="V186" i="6"/>
  <c r="V39" i="19"/>
  <c r="V64" s="1"/>
  <c r="AB6" i="22" s="1"/>
  <c r="V190" i="6"/>
  <c r="V43" i="19"/>
  <c r="V68" s="1"/>
  <c r="AB10" i="22" s="1"/>
  <c r="S157" i="19"/>
  <c r="T150"/>
  <c r="T145"/>
  <c r="T148"/>
  <c r="T151"/>
  <c r="V200" i="6"/>
  <c r="V53" i="19"/>
  <c r="V78" s="1"/>
  <c r="AB20" i="22" s="1"/>
  <c r="T154" i="19"/>
  <c r="T119"/>
  <c r="V51"/>
  <c r="V76" s="1"/>
  <c r="AB18" i="22" s="1"/>
  <c r="V198" i="6"/>
  <c r="V195"/>
  <c r="V48" i="19"/>
  <c r="V73" s="1"/>
  <c r="AB15" i="22" s="1"/>
  <c r="T140" i="19"/>
  <c r="T132"/>
  <c r="V197" i="6"/>
  <c r="V50" i="19"/>
  <c r="V75" s="1"/>
  <c r="AB17" i="22" s="1"/>
  <c r="V184" i="6"/>
  <c r="V37" i="19"/>
  <c r="V62" s="1"/>
  <c r="AB4" i="22" s="1"/>
  <c r="V185" i="6"/>
  <c r="V38" i="19"/>
  <c r="V63" s="1"/>
  <c r="AB5" i="22" s="1"/>
  <c r="V199" i="6"/>
  <c r="V52" i="19"/>
  <c r="V77" s="1"/>
  <c r="AB19" i="22" s="1"/>
  <c r="V193" i="6"/>
  <c r="V46" i="19"/>
  <c r="V71" s="1"/>
  <c r="AB13" i="22" s="1"/>
  <c r="V194" i="6"/>
  <c r="V47" i="19"/>
  <c r="V72" s="1"/>
  <c r="AB14" i="22" s="1"/>
  <c r="T137" i="19"/>
  <c r="T146"/>
  <c r="T127"/>
  <c r="U151" l="1"/>
  <c r="U144"/>
  <c r="U127"/>
  <c r="U134"/>
  <c r="U140"/>
  <c r="U136"/>
  <c r="U128"/>
  <c r="T156"/>
  <c r="U153"/>
  <c r="W194" i="6"/>
  <c r="W47" i="19"/>
  <c r="W72" s="1"/>
  <c r="AC14" i="22" s="1"/>
  <c r="W199" i="6"/>
  <c r="W52" i="19"/>
  <c r="W77" s="1"/>
  <c r="AC19" i="22" s="1"/>
  <c r="W184" i="6"/>
  <c r="W37" i="19"/>
  <c r="W62" s="1"/>
  <c r="AC4" i="22" s="1"/>
  <c r="W198" i="6"/>
  <c r="W51" i="19"/>
  <c r="W76" s="1"/>
  <c r="AC18" i="22" s="1"/>
  <c r="W190" i="6"/>
  <c r="W43" i="19"/>
  <c r="W68" s="1"/>
  <c r="AC10" i="22" s="1"/>
  <c r="W188" i="6"/>
  <c r="W41" i="19"/>
  <c r="W66" s="1"/>
  <c r="AC8" i="22" s="1"/>
  <c r="W183" i="6"/>
  <c r="W36" i="19"/>
  <c r="W61" s="1"/>
  <c r="U154"/>
  <c r="U119"/>
  <c r="W192" i="6"/>
  <c r="W45" i="19"/>
  <c r="W70" s="1"/>
  <c r="AC12" i="22" s="1"/>
  <c r="W187" i="6"/>
  <c r="W40" i="19"/>
  <c r="W65" s="1"/>
  <c r="AC7" i="22" s="1"/>
  <c r="W195" i="6"/>
  <c r="W48" i="19"/>
  <c r="W73" s="1"/>
  <c r="AC15" i="22" s="1"/>
  <c r="V95" i="19"/>
  <c r="V93"/>
  <c r="V101"/>
  <c r="V112"/>
  <c r="V103"/>
  <c r="V90"/>
  <c r="V109"/>
  <c r="V104"/>
  <c r="V114"/>
  <c r="V110"/>
  <c r="V102"/>
  <c r="V139" s="1"/>
  <c r="V115"/>
  <c r="V89"/>
  <c r="V126" s="1"/>
  <c r="V99"/>
  <c r="AB3" i="22"/>
  <c r="V108" i="19"/>
  <c r="V98"/>
  <c r="V113"/>
  <c r="V117"/>
  <c r="V96"/>
  <c r="V133" s="1"/>
  <c r="V91"/>
  <c r="V80"/>
  <c r="V100"/>
  <c r="V105"/>
  <c r="V142" s="1"/>
  <c r="V111"/>
  <c r="V107"/>
  <c r="V97"/>
  <c r="V134" s="1"/>
  <c r="V116"/>
  <c r="V153" s="1"/>
  <c r="V92"/>
  <c r="V129" s="1"/>
  <c r="V94"/>
  <c r="V131" s="1"/>
  <c r="V106"/>
  <c r="V143" s="1"/>
  <c r="U150"/>
  <c r="U139"/>
  <c r="U145"/>
  <c r="U143"/>
  <c r="U132"/>
  <c r="U133"/>
  <c r="W193" i="6"/>
  <c r="W46" i="19"/>
  <c r="W71" s="1"/>
  <c r="AC13" i="22" s="1"/>
  <c r="W185" i="6"/>
  <c r="W38" i="19"/>
  <c r="W63" s="1"/>
  <c r="AC5" i="22" s="1"/>
  <c r="W197" i="6"/>
  <c r="W50" i="19"/>
  <c r="W75" s="1"/>
  <c r="AC17" i="22" s="1"/>
  <c r="W186" i="6"/>
  <c r="W39" i="19"/>
  <c r="W64" s="1"/>
  <c r="AC6" i="22" s="1"/>
  <c r="W191" i="6"/>
  <c r="W44" i="19"/>
  <c r="W69" s="1"/>
  <c r="AC11" i="22" s="1"/>
  <c r="W196" i="6"/>
  <c r="W49" i="19"/>
  <c r="W74" s="1"/>
  <c r="AC16" i="22" s="1"/>
  <c r="W189" i="6"/>
  <c r="W42" i="19"/>
  <c r="W67" s="1"/>
  <c r="AC9" i="22" s="1"/>
  <c r="T157" i="19"/>
  <c r="U152"/>
  <c r="U129"/>
  <c r="U141"/>
  <c r="W200" i="6"/>
  <c r="W53" i="19"/>
  <c r="W78" s="1"/>
  <c r="AC20" i="22" s="1"/>
  <c r="U131" i="19"/>
  <c r="U146"/>
  <c r="V148" l="1"/>
  <c r="V128"/>
  <c r="V150"/>
  <c r="V147"/>
  <c r="V137"/>
  <c r="U156"/>
  <c r="V152"/>
  <c r="V141"/>
  <c r="X189" i="6"/>
  <c r="X42" i="19"/>
  <c r="X67" s="1"/>
  <c r="AD9" i="22" s="1"/>
  <c r="X191" i="6"/>
  <c r="X44" i="19"/>
  <c r="X69" s="1"/>
  <c r="AD11" i="22" s="1"/>
  <c r="X197" i="6"/>
  <c r="X50" i="19"/>
  <c r="X75" s="1"/>
  <c r="AD17" i="22" s="1"/>
  <c r="X193" i="6"/>
  <c r="X46" i="19"/>
  <c r="X71" s="1"/>
  <c r="AD13" i="22" s="1"/>
  <c r="V154" i="19"/>
  <c r="V119"/>
  <c r="X195" i="6"/>
  <c r="X48" i="19"/>
  <c r="X73" s="1"/>
  <c r="AD15" i="22" s="1"/>
  <c r="X192" i="6"/>
  <c r="X45" i="19"/>
  <c r="X70" s="1"/>
  <c r="AD12" i="22" s="1"/>
  <c r="X183" i="6"/>
  <c r="X36" i="19"/>
  <c r="X61" s="1"/>
  <c r="X190" i="6"/>
  <c r="X43" i="19"/>
  <c r="X68" s="1"/>
  <c r="AD10" i="22" s="1"/>
  <c r="X184" i="6"/>
  <c r="X37" i="19"/>
  <c r="X62" s="1"/>
  <c r="AD4" i="22" s="1"/>
  <c r="X194" i="6"/>
  <c r="X47" i="19"/>
  <c r="X72" s="1"/>
  <c r="AD14" i="22" s="1"/>
  <c r="V146" i="19"/>
  <c r="V138"/>
  <c r="W80"/>
  <c r="W102"/>
  <c r="W89"/>
  <c r="W126" s="1"/>
  <c r="W113"/>
  <c r="W95"/>
  <c r="W104"/>
  <c r="W110"/>
  <c r="W117"/>
  <c r="W116"/>
  <c r="W94"/>
  <c r="W106"/>
  <c r="W115"/>
  <c r="W114"/>
  <c r="W107"/>
  <c r="W98"/>
  <c r="AC3" i="22"/>
  <c r="W92" i="19"/>
  <c r="W109"/>
  <c r="W101"/>
  <c r="W112"/>
  <c r="W96"/>
  <c r="W133" s="1"/>
  <c r="W91"/>
  <c r="W103"/>
  <c r="W108"/>
  <c r="W90"/>
  <c r="W93"/>
  <c r="W100"/>
  <c r="W111"/>
  <c r="W105"/>
  <c r="W97"/>
  <c r="W99"/>
  <c r="W136" s="1"/>
  <c r="V145"/>
  <c r="V149"/>
  <c r="X200" i="6"/>
  <c r="X53" i="19"/>
  <c r="X78" s="1"/>
  <c r="AD20" i="22" s="1"/>
  <c r="X196" i="6"/>
  <c r="X49" i="19"/>
  <c r="X74" s="1"/>
  <c r="AD16" i="22" s="1"/>
  <c r="X186" i="6"/>
  <c r="X39" i="19"/>
  <c r="X64" s="1"/>
  <c r="AD6" i="22" s="1"/>
  <c r="X185" i="6"/>
  <c r="X38" i="19"/>
  <c r="X63" s="1"/>
  <c r="AD5" i="22" s="1"/>
  <c r="X187" i="6"/>
  <c r="X40" i="19"/>
  <c r="X65" s="1"/>
  <c r="AD7" i="22" s="1"/>
  <c r="X188" i="6"/>
  <c r="X41" i="19"/>
  <c r="X66" s="1"/>
  <c r="AD8" i="22" s="1"/>
  <c r="X198" i="6"/>
  <c r="X51" i="19"/>
  <c r="X76" s="1"/>
  <c r="AD18" i="22" s="1"/>
  <c r="X199" i="6"/>
  <c r="X52" i="19"/>
  <c r="X77" s="1"/>
  <c r="AD19" i="22" s="1"/>
  <c r="U157" i="19"/>
  <c r="V135"/>
  <c r="V151"/>
  <c r="V140"/>
  <c r="V132"/>
  <c r="V144"/>
  <c r="V136"/>
  <c r="V127"/>
  <c r="V130"/>
  <c r="W142" l="1"/>
  <c r="W134"/>
  <c r="W140"/>
  <c r="W130"/>
  <c r="W145"/>
  <c r="W152"/>
  <c r="W151"/>
  <c r="W128"/>
  <c r="W144"/>
  <c r="W148"/>
  <c r="W127"/>
  <c r="W146"/>
  <c r="V156"/>
  <c r="W129"/>
  <c r="W153"/>
  <c r="W132"/>
  <c r="V157"/>
  <c r="W131"/>
  <c r="W141"/>
  <c r="W139"/>
  <c r="W137"/>
  <c r="W138"/>
  <c r="W135"/>
  <c r="W143"/>
  <c r="W147"/>
  <c r="W154"/>
  <c r="W119"/>
  <c r="X93"/>
  <c r="X111"/>
  <c r="X114"/>
  <c r="X117"/>
  <c r="X106"/>
  <c r="X103"/>
  <c r="X104"/>
  <c r="X110"/>
  <c r="X98"/>
  <c r="X100"/>
  <c r="X99"/>
  <c r="X108"/>
  <c r="X90"/>
  <c r="X115"/>
  <c r="X152" s="1"/>
  <c r="X101"/>
  <c r="X80"/>
  <c r="C10" s="1"/>
  <c r="X109"/>
  <c r="X113"/>
  <c r="X92"/>
  <c r="X102"/>
  <c r="X89"/>
  <c r="X126" s="1"/>
  <c r="AD3" i="22"/>
  <c r="X116" i="19"/>
  <c r="X97"/>
  <c r="X91"/>
  <c r="X128" s="1"/>
  <c r="X112"/>
  <c r="X149" s="1"/>
  <c r="X105"/>
  <c r="X142" s="1"/>
  <c r="X96"/>
  <c r="X95"/>
  <c r="X94"/>
  <c r="X107"/>
  <c r="W149"/>
  <c r="W150"/>
  <c r="X138" l="1"/>
  <c r="W156"/>
  <c r="W157" s="1"/>
  <c r="X139"/>
  <c r="X153"/>
  <c r="X131"/>
  <c r="X146"/>
  <c r="X144"/>
  <c r="X136"/>
  <c r="X141"/>
  <c r="X137"/>
  <c r="X150"/>
  <c r="X140"/>
  <c r="X148"/>
  <c r="X129"/>
  <c r="X151"/>
  <c r="X154"/>
  <c r="X119"/>
  <c r="X133"/>
  <c r="X134"/>
  <c r="X145"/>
  <c r="X147"/>
  <c r="X132"/>
  <c r="X127"/>
  <c r="X135"/>
  <c r="X143"/>
  <c r="X130"/>
  <c r="X156" l="1"/>
  <c r="X157"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35" authorId="0">
      <text>
        <r>
          <rPr>
            <b/>
            <sz val="9"/>
            <color indexed="81"/>
            <rFont val="Tahoma"/>
            <family val="2"/>
          </rPr>
          <t>Kevin Smit:</t>
        </r>
        <r>
          <rPr>
            <sz val="9"/>
            <color indexed="81"/>
            <rFont val="Tahoma"/>
            <family val="2"/>
          </rPr>
          <t xml:space="preserve">
Satuation and applicability handled in the measure development
</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sharedStrings.xml><?xml version="1.0" encoding="utf-8"?>
<sst xmlns="http://schemas.openxmlformats.org/spreadsheetml/2006/main" count="2580" uniqueCount="516">
  <si>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</si>
  <si>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</si>
  <si>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</si>
  <si>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</si>
  <si>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</si>
  <si>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</si>
  <si>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</si>
  <si>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</si>
  <si>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</si>
  <si>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</si>
  <si>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</si>
  <si>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</si>
  <si>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</si>
  <si>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</si>
  <si>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</si>
  <si>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</si>
  <si>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</si>
  <si>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</si>
  <si>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</si>
  <si>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</si>
  <si>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</si>
  <si>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</si>
  <si>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</si>
  <si>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</si>
  <si>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</si>
  <si>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</si>
  <si>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</si>
  <si>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</si>
  <si>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</si>
  <si>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</si>
  <si>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</si>
  <si>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</si>
  <si>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</si>
  <si>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</si>
  <si>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</si>
  <si>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</si>
  <si>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</si>
  <si>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</si>
  <si>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</si>
  <si>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</si>
  <si>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</si>
  <si>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</si>
  <si>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</si>
  <si>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</si>
  <si>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</si>
  <si>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</si>
  <si>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</si>
  <si>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</si>
  <si>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</si>
  <si>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</si>
  <si>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</si>
  <si>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</si>
  <si>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</si>
  <si>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</si>
  <si>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</si>
  <si>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</si>
  <si>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</si>
  <si>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</si>
  <si>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</si>
  <si>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</si>
  <si>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</si>
  <si>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</si>
  <si>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</si>
  <si>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</si>
  <si>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</si>
  <si>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</si>
  <si>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</si>
  <si>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</si>
  <si>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</si>
  <si>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</si>
  <si>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</si>
  <si>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</si>
  <si>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</si>
  <si>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</si>
  <si>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</si>
  <si>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</si>
  <si>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</si>
  <si>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</si>
  <si>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</si>
  <si>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</si>
  <si>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</si>
  <si>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</si>
  <si>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</si>
  <si>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</si>
  <si>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</si>
  <si>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</si>
  <si>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</si>
  <si>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</si>
  <si>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</si>
  <si>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</si>
  <si>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</si>
  <si>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</si>
  <si>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</si>
  <si>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</si>
  <si>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</si>
  <si>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</si>
  <si>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</si>
  <si>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</si>
  <si>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</si>
  <si>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</si>
  <si>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</si>
  <si>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</si>
  <si>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</si>
  <si>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</si>
  <si>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</si>
  <si>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</si>
  <si>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</si>
  <si>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</si>
  <si>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</si>
  <si>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</si>
  <si>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</si>
  <si>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</si>
  <si>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</si>
  <si>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</si>
  <si>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</si>
  <si>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</si>
  <si>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</si>
  <si>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</si>
  <si>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</si>
  <si>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</si>
  <si>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</si>
  <si>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</si>
  <si>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</si>
  <si>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</si>
  <si>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</si>
  <si>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</si>
  <si>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</si>
  <si>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</si>
  <si>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</si>
  <si>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</si>
  <si>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</si>
  <si>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</si>
  <si>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</si>
  <si>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</si>
  <si>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</si>
  <si>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</si>
  <si>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</si>
  <si>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</si>
  <si>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</si>
  <si>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</si>
  <si>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</si>
  <si>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</si>
  <si>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</si>
  <si>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</si>
  <si>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</si>
  <si>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</si>
  <si>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</si>
  <si>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</si>
  <si>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</si>
  <si>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</si>
  <si>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</si>
  <si>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</si>
  <si>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</si>
  <si>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</si>
  <si>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</si>
  <si>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</si>
  <si>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</si>
  <si>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</si>
  <si>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</si>
  <si>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</si>
  <si>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</si>
  <si>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</si>
  <si>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</si>
  <si>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</si>
  <si>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</si>
  <si>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</si>
  <si>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</si>
  <si>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</si>
  <si>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</si>
  <si>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</si>
  <si>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</si>
  <si>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</si>
  <si>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</si>
  <si>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</si>
  <si>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</si>
  <si>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</si>
  <si>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</si>
  <si>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</si>
  <si>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</si>
  <si>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</si>
  <si>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</si>
  <si>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</si>
  <si>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</si>
  <si>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</si>
  <si>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</si>
  <si>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</si>
  <si>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</si>
  <si>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</si>
  <si>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</si>
  <si>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</si>
  <si>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</si>
  <si>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</si>
  <si>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</si>
  <si>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</si>
  <si>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</si>
  <si>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</si>
  <si>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</si>
  <si>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</si>
  <si>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</si>
  <si>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</si>
  <si>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</si>
  <si>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</si>
  <si>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</si>
  <si>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</si>
  <si>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</si>
  <si>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</si>
  <si>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</si>
  <si>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</si>
  <si>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</si>
  <si>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</si>
  <si>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</si>
  <si>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</si>
  <si>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</si>
  <si>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</si>
  <si>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</si>
  <si>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</si>
  <si>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</si>
  <si>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</si>
  <si>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</si>
  <si>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</si>
  <si>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</si>
  <si>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</si>
  <si>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</si>
  <si>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</si>
  <si>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</si>
  <si>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</si>
  <si>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</si>
  <si>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</si>
  <si>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</si>
  <si>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</si>
  <si>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</si>
  <si>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</si>
  <si>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</si>
  <si>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</si>
  <si>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</si>
  <si>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</si>
  <si>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</si>
  <si>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</si>
  <si>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</si>
  <si>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</si>
  <si>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</si>
  <si>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</si>
  <si>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</si>
  <si>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</si>
  <si>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</si>
  <si>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</si>
  <si>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</si>
  <si>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</si>
  <si>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</si>
  <si>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</si>
  <si>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</si>
  <si>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</si>
  <si>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</si>
  <si>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</si>
  <si>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</si>
  <si>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</si>
  <si>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</si>
  <si>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</si>
  <si>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</si>
  <si>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</si>
  <si>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</si>
  <si>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</si>
  <si>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</si>
  <si>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</si>
  <si>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</si>
  <si>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</si>
  <si>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</si>
  <si>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</si>
  <si>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</si>
  <si>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</si>
  <si>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</si>
  <si>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</si>
  <si>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</si>
  <si>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</si>
  <si>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</si>
  <si>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</si>
  <si>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</si>
  <si>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</si>
  <si>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</si>
  <si>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</si>
  <si>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</si>
  <si>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</si>
  <si>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</si>
  <si>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</si>
  <si>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</si>
  <si>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</si>
  <si>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</si>
  <si>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</si>
  <si>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</si>
  <si>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</si>
  <si>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</si>
  <si>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</si>
  <si>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</si>
  <si>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</si>
  <si>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</si>
  <si>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</si>
  <si>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</si>
  <si>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</si>
  <si>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</si>
  <si>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</si>
  <si>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</si>
  <si>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</si>
  <si>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</si>
  <si>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</si>
  <si>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</si>
  <si>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</si>
  <si>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</si>
  <si>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</si>
  <si>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</si>
  <si>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</si>
  <si>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</si>
  <si>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</si>
  <si>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</si>
  <si>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</si>
  <si>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</si>
  <si>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</si>
  <si>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</si>
  <si>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</si>
  <si>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</si>
  <si>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</si>
  <si>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</si>
  <si>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</si>
  <si>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</si>
  <si>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</si>
  <si>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</si>
  <si>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</si>
  <si>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</si>
  <si>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</si>
  <si>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</si>
  <si>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</si>
  <si>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</si>
  <si>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</si>
  <si>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</si>
  <si>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</si>
  <si>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</si>
  <si>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</si>
  <si>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</si>
  <si>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</si>
  <si>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</si>
  <si>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</si>
  <si>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</si>
  <si>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</si>
  <si>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</si>
  <si>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</si>
  <si>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</si>
  <si>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</si>
  <si>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</si>
  <si>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</si>
  <si>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</si>
  <si>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</si>
  <si>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</si>
  <si>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</si>
  <si>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</si>
  <si>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</si>
  <si>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</si>
  <si>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</si>
  <si>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</si>
  <si>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</si>
  <si>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</si>
  <si>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</si>
  <si>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</si>
  <si>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</si>
  <si>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</si>
  <si>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</si>
  <si>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</si>
  <si>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</si>
  <si>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</si>
  <si>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</si>
  <si>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MOPP</t>
  </si>
  <si>
    <t>Large Off</t>
  </si>
  <si>
    <t>New</t>
  </si>
  <si>
    <t>Medium Off</t>
  </si>
  <si>
    <t>Small Off</t>
  </si>
  <si>
    <t>University</t>
  </si>
  <si>
    <t>Warehouse</t>
  </si>
  <si>
    <t>Supermarket</t>
  </si>
  <si>
    <t>Restaurant</t>
  </si>
  <si>
    <t>Lodging</t>
  </si>
  <si>
    <t>Hospital</t>
  </si>
  <si>
    <t>Assembly</t>
  </si>
  <si>
    <t>Other</t>
  </si>
  <si>
    <t>Measure Map</t>
  </si>
  <si>
    <t>Base Measure Name</t>
  </si>
  <si>
    <t>Category1</t>
  </si>
  <si>
    <t>BType</t>
  </si>
  <si>
    <t>End Use</t>
  </si>
  <si>
    <t>Life</t>
  </si>
  <si>
    <t>Btype IDX</t>
  </si>
  <si>
    <t>Xlarge Ret</t>
  </si>
  <si>
    <t>Large Ret</t>
  </si>
  <si>
    <t>Medium Ret</t>
  </si>
  <si>
    <t>Small Ret</t>
  </si>
  <si>
    <t>School K-12</t>
  </si>
  <si>
    <t>MiniMart</t>
  </si>
  <si>
    <t>Residential Care</t>
  </si>
  <si>
    <t>XLarge Ret</t>
  </si>
  <si>
    <t>Incremental based on achievability, ramp rate, and applicability</t>
  </si>
  <si>
    <t>max</t>
  </si>
  <si>
    <t>Ramp Rate</t>
  </si>
  <si>
    <t>Building Type</t>
  </si>
  <si>
    <t>Office</t>
  </si>
  <si>
    <t>Cost</t>
  </si>
  <si>
    <t>Applicability</t>
  </si>
  <si>
    <t>L</t>
  </si>
  <si>
    <t>Wt Gas Savings (Therms)</t>
  </si>
  <si>
    <t>Savings Per SF</t>
  </si>
  <si>
    <t>Grocery</t>
  </si>
  <si>
    <t>Retail/Service</t>
  </si>
  <si>
    <t>Resource Type</t>
  </si>
  <si>
    <t>Measure Category</t>
  </si>
  <si>
    <t>Sector</t>
  </si>
  <si>
    <t>kW per unit</t>
  </si>
  <si>
    <t>kWh per unit</t>
  </si>
  <si>
    <t>TRC Net Levelized Cost (Net of All Benefits)</t>
  </si>
  <si>
    <t>Commercial</t>
  </si>
  <si>
    <t>End-Use:</t>
  </si>
  <si>
    <t>Basis</t>
  </si>
  <si>
    <t>Savings Unit Basis</t>
  </si>
  <si>
    <t>Scalar</t>
  </si>
  <si>
    <t>Scalar Units</t>
  </si>
  <si>
    <t>First Year Cost</t>
  </si>
  <si>
    <t>Annual O&amp;M Cost</t>
  </si>
  <si>
    <t>Cost Units</t>
  </si>
  <si>
    <t>Non Energy Benefit (NEB)</t>
  </si>
  <si>
    <t>NEB Units</t>
  </si>
  <si>
    <t>EUL</t>
  </si>
  <si>
    <t>Notes</t>
  </si>
  <si>
    <t>Segment</t>
  </si>
  <si>
    <t>Water Heating</t>
  </si>
  <si>
    <t>Savings (kWh/yr.)</t>
  </si>
  <si>
    <t>Capital Cost ($)</t>
  </si>
  <si>
    <t>Non-Eval</t>
  </si>
  <si>
    <t>Commercial-Misc. Com-HotWater</t>
  </si>
  <si>
    <t>Applicable Units</t>
  </si>
  <si>
    <t>New measure in 7P</t>
  </si>
  <si>
    <t>WHTanks</t>
  </si>
  <si>
    <t>NR</t>
  </si>
  <si>
    <t>Water Tank Savings</t>
  </si>
  <si>
    <t>Total Potential</t>
  </si>
  <si>
    <t xml:space="preserve"> Weighted Average Savings</t>
  </si>
  <si>
    <t>Weighted Average Cost</t>
  </si>
  <si>
    <t>Thousand SF per unit</t>
  </si>
  <si>
    <t>Share of Sf by BT</t>
  </si>
  <si>
    <t>SF by BT</t>
  </si>
  <si>
    <t>Final Measure Table</t>
  </si>
  <si>
    <t>Savings Per Unit</t>
  </si>
  <si>
    <t>Cost per Unit</t>
  </si>
  <si>
    <t>Size Range</t>
  </si>
  <si>
    <t>Commercial Rated Elec Resistance Storage Water Heaters</t>
  </si>
  <si>
    <t>'&gt;= 100 gallons, &lt;120 gallons</t>
  </si>
  <si>
    <t>ROB</t>
  </si>
  <si>
    <t>per tank</t>
  </si>
  <si>
    <t>Tanks * Applicability</t>
  </si>
  <si>
    <t>$/ Tank</t>
  </si>
  <si>
    <t>The scalar is the total no. units that this measure cav be applied to in the region (applicability * total units). The current practice baseline is 42% efficient units. Hence the percentage of efficient units installed in the region has to be less than 42%. Assume that the applicability is 30%.
Multiply Savings by Scalar to get total potential savings in the region. Same for cost. Cost units are incremental $/tank.</t>
  </si>
  <si>
    <t>'&gt;= 25 gallons, &lt;35 gallons</t>
  </si>
  <si>
    <t>'&gt;= 35 gallons, &lt;45 gallons</t>
  </si>
  <si>
    <t>'&gt;= 45 gallons, &lt;55 gallons</t>
  </si>
  <si>
    <t>'&gt;= 55 gallons, &lt;75 gallons</t>
  </si>
  <si>
    <t>'&gt;= 75 gallons, &lt;100 gallons</t>
  </si>
  <si>
    <t>WHTanks-NR</t>
  </si>
  <si>
    <t>WHTanks-NR-Xlarge Ret</t>
  </si>
  <si>
    <t>WHTanks-NR-Large Ret</t>
  </si>
  <si>
    <t>WHTanks-NR-Medium Ret</t>
  </si>
  <si>
    <t>WHTanks-NR-Small Ret</t>
  </si>
  <si>
    <t>WHTanks-NR-Supermarket</t>
  </si>
  <si>
    <t>WHTanks-NR-MiniMart</t>
  </si>
  <si>
    <t>WHTanks-NR-Other</t>
  </si>
  <si>
    <t>WHTanks-NR-Large Off</t>
  </si>
  <si>
    <t>WHTanks-NR-Medium Off</t>
  </si>
  <si>
    <t>WHTanks-NR-Small Off</t>
  </si>
  <si>
    <t>WHTanks-NR-School K-12</t>
  </si>
  <si>
    <t>WHTanks-NR-Assembly</t>
  </si>
  <si>
    <t>WHTanks-NR-Warehouse</t>
  </si>
  <si>
    <t>WHTanks-NR-Lodging</t>
  </si>
  <si>
    <t>WHTanks-NR-Restaurant</t>
  </si>
  <si>
    <t>WHTanks-NR-University</t>
  </si>
  <si>
    <t>WHTanks-NR-Hospital</t>
  </si>
  <si>
    <t>WHTanks-NR-Residential Care</t>
  </si>
  <si>
    <t>WHTanks-New</t>
  </si>
  <si>
    <t>WHTanks-New-Xlarge Ret</t>
  </si>
  <si>
    <t>WHTanks-New-Large Ret</t>
  </si>
  <si>
    <t>WHTanks-New-Medium Ret</t>
  </si>
  <si>
    <t>WHTanks-New-Small Ret</t>
  </si>
  <si>
    <t>WHTanks-New-Supermarket</t>
  </si>
  <si>
    <t>WHTanks-New-MiniMart</t>
  </si>
  <si>
    <t>WHTanks-New-Other</t>
  </si>
  <si>
    <t>WHTanks-New-Large Off</t>
  </si>
  <si>
    <t>WHTanks-New-Medium Off</t>
  </si>
  <si>
    <t>WHTanks-New-Small Off</t>
  </si>
  <si>
    <t>WHTanks-New-School K-12</t>
  </si>
  <si>
    <t>WHTanks-New-Assembly</t>
  </si>
  <si>
    <t>WHTanks-New-Warehouse</t>
  </si>
  <si>
    <t>WHTanks-New-Lodging</t>
  </si>
  <si>
    <t>WHTanks-New-Restaurant</t>
  </si>
  <si>
    <t>WHTanks-New-University</t>
  </si>
  <si>
    <t>WHTanks-New-Hospital</t>
  </si>
  <si>
    <t>WHTanks-New-Residential Care</t>
  </si>
  <si>
    <t>See RTF analysis.  Found in workbook:  7thPPComDHWEfficientTank.xlsm</t>
  </si>
  <si>
    <t>From CBSA, by building type and tank size</t>
  </si>
  <si>
    <t>Efficient water tanks in commercial buildings.  The standards for commercial water heaters are different than for residential. The measures in this analysis are for the commercial rated tanks</t>
  </si>
  <si>
    <t>LO12Med</t>
  </si>
  <si>
    <t>Range from $54 to $104 incremental</t>
  </si>
  <si>
    <t xml:space="preserve">Use NR measure applied to new SF.  </t>
  </si>
  <si>
    <t>Per tank</t>
  </si>
  <si>
    <t>Units</t>
  </si>
  <si>
    <t>See Summary workbook, and corresponding RTF workbook. New and NR</t>
  </si>
  <si>
    <t>Q:\SeventhPlan\Conservation Analysis\Global EE Inputs\MC Files\MC_AND_LOADSHAPE_v3.0_24segment-7P-D9 - NewSegValues.xlsx</t>
  </si>
  <si>
    <t>v5</t>
  </si>
  <si>
    <t>Stock 2016</t>
  </si>
  <si>
    <t>SF/app Unit</t>
  </si>
  <si>
    <t>Untreated New</t>
  </si>
  <si>
    <t>Cumulative</t>
  </si>
  <si>
    <t xml:space="preserve">Add High/Low forecast option, corrected Max </t>
  </si>
  <si>
    <t>Thursday, 19 March , 2015 at 9:20 AM</t>
  </si>
  <si>
    <t>Include New SF</t>
  </si>
</sst>
</file>

<file path=xl/styles.xml><?xml version="1.0" encoding="utf-8"?>
<styleSheet xmlns="http://schemas.openxmlformats.org/spreadsheetml/2006/main">
  <numFmts count="17">
    <numFmt numFmtId="5" formatCode="&quot;$&quot;#,##0_);\(&quot;$&quot;#,##0\)"/>
    <numFmt numFmtId="41" formatCode="_(* #,##0_);_(* \(#,##0\);_(* &quot;-&quot;_);_(@_)"/>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_(* #,##0.0_);_(* \(#,##0.0\);_(* &quot;-&quot;??_);_(@_)"/>
    <numFmt numFmtId="175" formatCode="[$-F800]dddd\,\ mmmm\ dd\,\ yyyy"/>
    <numFmt numFmtId="176" formatCode="m/d/\ h:mm"/>
  </numFmts>
  <fonts count="73">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b/>
      <sz val="12"/>
      <name val="Arial"/>
      <family val="2"/>
    </font>
    <font>
      <u/>
      <sz val="10"/>
      <color indexed="12"/>
      <name val="Arial"/>
      <family val="2"/>
    </font>
    <font>
      <b/>
      <sz val="10"/>
      <color theme="0"/>
      <name val="Arial"/>
      <family val="2"/>
    </font>
    <font>
      <sz val="9"/>
      <color rgb="FF000000"/>
      <name val="Arial"/>
      <family val="2"/>
    </font>
    <font>
      <b/>
      <sz val="11"/>
      <color rgb="FFFFFFFF"/>
      <name val="Calibri"/>
      <family val="2"/>
    </font>
    <font>
      <sz val="11"/>
      <color rgb="FF000000"/>
      <name val="Calibri"/>
      <family val="2"/>
    </font>
    <font>
      <b/>
      <sz val="9"/>
      <color indexed="81"/>
      <name val="Tahoma"/>
      <family val="2"/>
    </font>
    <font>
      <i/>
      <sz val="10"/>
      <color theme="1"/>
      <name val="Arial"/>
      <family val="2"/>
    </font>
    <font>
      <b/>
      <sz val="10"/>
      <color rgb="FFFFFFFF"/>
      <name val="Calibri"/>
      <family val="2"/>
    </font>
    <font>
      <sz val="10"/>
      <color rgb="FF000000"/>
      <name val="Calibri"/>
      <family val="2"/>
    </font>
    <font>
      <b/>
      <sz val="11"/>
      <color rgb="FFFF0000"/>
      <name val="Calibri"/>
      <family val="2"/>
      <scheme val="minor"/>
    </font>
    <font>
      <sz val="10"/>
      <name val="Arial"/>
      <family val="2"/>
    </font>
    <font>
      <b/>
      <sz val="10"/>
      <color theme="1"/>
      <name val="Century"/>
      <family val="1"/>
    </font>
    <font>
      <u/>
      <sz val="10"/>
      <color theme="10"/>
      <name val="Arial"/>
      <family val="2"/>
    </font>
    <font>
      <u/>
      <sz val="11"/>
      <color theme="10"/>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2"/>
      <name val="Times New Roman"/>
      <family val="1"/>
    </font>
    <font>
      <i/>
      <sz val="11"/>
      <color indexed="23"/>
      <name val="Calibri"/>
      <family val="2"/>
    </font>
    <font>
      <sz val="11"/>
      <color indexed="17"/>
      <name val="Calibri"/>
      <family val="2"/>
    </font>
    <font>
      <b/>
      <sz val="12"/>
      <name val="Times New Roman"/>
      <family val="1"/>
    </font>
    <font>
      <b/>
      <sz val="15"/>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MS Sans Serif"/>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2"/>
      <color rgb="FF333333"/>
      <name val="Calibri"/>
      <family val="2"/>
    </font>
    <font>
      <sz val="10"/>
      <name val="Century"/>
      <family val="1"/>
    </font>
    <font>
      <sz val="11"/>
      <color indexed="14"/>
      <name val="Calibri"/>
      <family val="2"/>
    </font>
    <font>
      <sz val="10"/>
      <name val="Times New Roman"/>
      <family val="1"/>
    </font>
    <font>
      <b/>
      <sz val="10"/>
      <color indexed="8"/>
      <name val="Arial"/>
      <family val="2"/>
    </font>
    <font>
      <b/>
      <sz val="15"/>
      <color indexed="62"/>
      <name val="Calibri"/>
      <family val="2"/>
    </font>
    <font>
      <b/>
      <sz val="13"/>
      <color indexed="56"/>
      <name val="Calibri"/>
      <family val="2"/>
    </font>
    <font>
      <b/>
      <sz val="13"/>
      <color indexed="62"/>
      <name val="Calibri"/>
      <family val="2"/>
    </font>
    <font>
      <b/>
      <sz val="11"/>
      <color indexed="62"/>
      <name val="Calibri"/>
      <family val="2"/>
    </font>
    <font>
      <u/>
      <sz val="10"/>
      <color indexed="12"/>
      <name val="Times New Roman"/>
      <family val="1"/>
    </font>
    <font>
      <u/>
      <sz val="7"/>
      <color indexed="12"/>
      <name val="Arial"/>
      <family val="2"/>
    </font>
    <font>
      <u/>
      <sz val="11"/>
      <color theme="10"/>
      <name val="Calibri"/>
      <family val="2"/>
    </font>
    <font>
      <sz val="10"/>
      <name val="Verdana"/>
      <family val="2"/>
    </font>
    <font>
      <sz val="10"/>
      <name val="Helv"/>
      <charset val="204"/>
    </font>
    <font>
      <b/>
      <sz val="18"/>
      <color indexed="62"/>
      <name val="Cambria"/>
      <family val="2"/>
    </font>
  </fonts>
  <fills count="65">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patternFill>
    </fill>
    <fill>
      <patternFill patternType="solid">
        <fgColor indexed="41"/>
      </patternFill>
    </fill>
    <fill>
      <patternFill patternType="solid">
        <fgColor indexed="31"/>
        <bgColor indexed="31"/>
      </patternFill>
    </fill>
    <fill>
      <patternFill patternType="solid">
        <fgColor indexed="44"/>
        <bgColor indexed="44"/>
      </patternFill>
    </fill>
    <fill>
      <patternFill patternType="solid">
        <fgColor indexed="30"/>
        <bgColor indexed="30"/>
      </patternFill>
    </fill>
    <fill>
      <patternFill patternType="solid">
        <fgColor indexed="45"/>
        <bgColor indexed="45"/>
      </patternFill>
    </fill>
    <fill>
      <patternFill patternType="solid">
        <fgColor indexed="29"/>
        <bgColor indexed="29"/>
      </patternFill>
    </fill>
    <fill>
      <patternFill patternType="solid">
        <fgColor indexed="19"/>
      </patternFill>
    </fill>
    <fill>
      <patternFill patternType="solid">
        <fgColor indexed="42"/>
        <bgColor indexed="42"/>
      </patternFill>
    </fill>
    <fill>
      <patternFill patternType="solid">
        <fgColor indexed="11"/>
        <bgColor indexed="11"/>
      </patternFill>
    </fill>
    <fill>
      <patternFill patternType="solid">
        <fgColor indexed="46"/>
        <bgColor indexed="46"/>
      </patternFill>
    </fill>
    <fill>
      <patternFill patternType="solid">
        <fgColor indexed="36"/>
        <bgColor indexed="36"/>
      </patternFill>
    </fill>
    <fill>
      <patternFill patternType="solid">
        <fgColor indexed="54"/>
      </patternFill>
    </fill>
    <fill>
      <patternFill patternType="solid">
        <fgColor indexed="27"/>
        <bgColor indexed="27"/>
      </patternFill>
    </fill>
    <fill>
      <patternFill patternType="solid">
        <fgColor indexed="49"/>
        <bgColor indexed="49"/>
      </patternFill>
    </fill>
    <fill>
      <patternFill patternType="solid">
        <fgColor indexed="47"/>
        <bgColor indexed="47"/>
      </patternFill>
    </fill>
    <fill>
      <patternFill patternType="solid">
        <fgColor indexed="51"/>
        <bgColor indexed="51"/>
      </patternFill>
    </fill>
    <fill>
      <patternFill patternType="solid">
        <fgColor indexed="52"/>
        <bgColor indexed="52"/>
      </patternFill>
    </fill>
    <fill>
      <patternFill patternType="lightUp">
        <fgColor indexed="9"/>
        <bgColor indexed="49"/>
      </patternFill>
    </fill>
    <fill>
      <patternFill patternType="lightUp">
        <fgColor indexed="9"/>
        <bgColor indexed="10"/>
      </patternFill>
    </fill>
    <fill>
      <patternFill patternType="lightUp">
        <fgColor indexed="9"/>
        <bgColor indexed="57"/>
      </patternFill>
    </fill>
    <fill>
      <patternFill patternType="solid">
        <fgColor indexed="8"/>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s>
  <cellStyleXfs count="2127">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 fillId="0" borderId="0"/>
    <xf numFmtId="0" fontId="2" fillId="0" borderId="0"/>
    <xf numFmtId="0" fontId="25" fillId="0" borderId="0" applyNumberFormat="0" applyFill="0" applyBorder="0" applyAlignment="0" applyProtection="0">
      <alignment vertical="top"/>
      <protection locked="0"/>
    </xf>
    <xf numFmtId="43" fontId="2" fillId="0" borderId="0" applyFont="0" applyFill="0" applyBorder="0" applyAlignment="0" applyProtection="0"/>
    <xf numFmtId="0" fontId="2" fillId="0" borderId="0"/>
    <xf numFmtId="9" fontId="5" fillId="0" borderId="0" applyFont="0" applyFill="0" applyBorder="0" applyAlignment="0" applyProtection="0"/>
    <xf numFmtId="0" fontId="35" fillId="0" borderId="0">
      <alignment readingOrder="1"/>
    </xf>
    <xf numFmtId="9" fontId="2" fillId="0" borderId="0" applyFont="0" applyFill="0" applyBorder="0" applyAlignment="0" applyProtection="0"/>
    <xf numFmtId="0" fontId="5" fillId="0" borderId="0"/>
    <xf numFmtId="0" fontId="37" fillId="0" borderId="0" applyNumberFormat="0" applyFill="0" applyBorder="0" applyAlignment="0" applyProtection="0">
      <alignment readingOrder="1"/>
    </xf>
    <xf numFmtId="0" fontId="38" fillId="0" borderId="0" applyNumberFormat="0" applyFill="0" applyBorder="0" applyAlignment="0" applyProtection="0"/>
    <xf numFmtId="0" fontId="2" fillId="0" borderId="0">
      <alignment readingOrder="1"/>
    </xf>
    <xf numFmtId="44" fontId="2" fillId="0" borderId="0" applyFont="0" applyFill="0" applyBorder="0" applyAlignment="0" applyProtection="0"/>
    <xf numFmtId="0" fontId="2" fillId="0" borderId="0"/>
    <xf numFmtId="0" fontId="39" fillId="21" borderId="0" applyNumberFormat="0" applyBorder="0" applyAlignment="0" applyProtection="0"/>
    <xf numFmtId="0" fontId="39" fillId="22" borderId="0" applyNumberFormat="0" applyBorder="0" applyAlignment="0" applyProtection="0"/>
    <xf numFmtId="0" fontId="39" fillId="23" borderId="0" applyNumberFormat="0" applyBorder="0" applyAlignment="0" applyProtection="0"/>
    <xf numFmtId="0" fontId="39" fillId="24" borderId="0" applyNumberFormat="0" applyBorder="0" applyAlignment="0" applyProtection="0"/>
    <xf numFmtId="0" fontId="39" fillId="25" borderId="0" applyNumberFormat="0" applyBorder="0" applyAlignment="0" applyProtection="0"/>
    <xf numFmtId="0" fontId="39" fillId="26" borderId="0" applyNumberFormat="0" applyBorder="0" applyAlignment="0" applyProtection="0"/>
    <xf numFmtId="0" fontId="39" fillId="27" borderId="0" applyNumberFormat="0" applyBorder="0" applyAlignment="0" applyProtection="0"/>
    <xf numFmtId="0" fontId="39" fillId="28" borderId="0" applyNumberFormat="0" applyBorder="0" applyAlignment="0" applyProtection="0"/>
    <xf numFmtId="0" fontId="39" fillId="29" borderId="0" applyNumberFormat="0" applyBorder="0" applyAlignment="0" applyProtection="0"/>
    <xf numFmtId="0" fontId="39" fillId="24" borderId="0" applyNumberFormat="0" applyBorder="0" applyAlignment="0" applyProtection="0"/>
    <xf numFmtId="0" fontId="39" fillId="27" borderId="0" applyNumberFormat="0" applyBorder="0" applyAlignment="0" applyProtection="0"/>
    <xf numFmtId="0" fontId="39" fillId="30" borderId="0" applyNumberFormat="0" applyBorder="0" applyAlignment="0" applyProtection="0"/>
    <xf numFmtId="0" fontId="40" fillId="31" borderId="0" applyNumberFormat="0" applyBorder="0" applyAlignment="0" applyProtection="0"/>
    <xf numFmtId="0" fontId="40" fillId="28" borderId="0" applyNumberFormat="0" applyBorder="0" applyAlignment="0" applyProtection="0"/>
    <xf numFmtId="0" fontId="40" fillId="29" borderId="0" applyNumberFormat="0" applyBorder="0" applyAlignment="0" applyProtection="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2" borderId="0" applyNumberFormat="0" applyBorder="0" applyAlignment="0" applyProtection="0"/>
    <xf numFmtId="0" fontId="40" fillId="33" borderId="0" applyNumberFormat="0" applyBorder="0" applyAlignment="0" applyProtection="0"/>
    <xf numFmtId="0" fontId="40" fillId="38" borderId="0" applyNumberFormat="0" applyBorder="0" applyAlignment="0" applyProtection="0"/>
    <xf numFmtId="0" fontId="41" fillId="22" borderId="0" applyNumberFormat="0" applyBorder="0" applyAlignment="0" applyProtection="0"/>
    <xf numFmtId="0" fontId="42" fillId="39" borderId="29" applyNumberFormat="0" applyAlignment="0" applyProtection="0"/>
    <xf numFmtId="0" fontId="43" fillId="40" borderId="30"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1" borderId="0" applyNumberFormat="0" applyAlignment="0"/>
    <xf numFmtId="176" fontId="44" fillId="0" borderId="0"/>
    <xf numFmtId="0" fontId="45" fillId="0" borderId="0" applyNumberFormat="0" applyFill="0" applyBorder="0" applyAlignment="0" applyProtection="0"/>
    <xf numFmtId="0" fontId="46" fillId="23" borderId="0" applyNumberFormat="0" applyBorder="0" applyAlignment="0" applyProtection="0"/>
    <xf numFmtId="0" fontId="47" fillId="0" borderId="0">
      <alignment horizontal="center" wrapText="1"/>
    </xf>
    <xf numFmtId="0" fontId="48" fillId="0" borderId="31" applyNumberFormat="0" applyFill="0" applyAlignment="0" applyProtection="0"/>
    <xf numFmtId="0" fontId="49" fillId="0" borderId="32" applyNumberFormat="0" applyFill="0" applyAlignment="0" applyProtection="0"/>
    <xf numFmtId="0" fontId="49" fillId="0" borderId="0" applyNumberFormat="0" applyFill="0" applyBorder="0" applyAlignment="0" applyProtection="0"/>
    <xf numFmtId="0" fontId="37" fillId="0" borderId="0" applyNumberFormat="0" applyFill="0" applyBorder="0" applyAlignment="0" applyProtection="0">
      <alignment vertical="top"/>
      <protection locked="0"/>
    </xf>
    <xf numFmtId="0" fontId="50" fillId="26" borderId="29" applyNumberFormat="0" applyAlignment="0" applyProtection="0"/>
    <xf numFmtId="0" fontId="51" fillId="0" borderId="33" applyNumberFormat="0" applyFill="0" applyAlignment="0" applyProtection="0"/>
    <xf numFmtId="0" fontId="52" fillId="41" borderId="0" applyNumberFormat="0" applyBorder="0" applyAlignment="0" applyProtection="0"/>
    <xf numFmtId="0" fontId="39" fillId="0" borderId="0"/>
    <xf numFmtId="0" fontId="39" fillId="0" borderId="0"/>
    <xf numFmtId="0" fontId="39" fillId="0" borderId="0"/>
    <xf numFmtId="0" fontId="2" fillId="0" borderId="0"/>
    <xf numFmtId="0" fontId="5" fillId="0" borderId="0"/>
    <xf numFmtId="0" fontId="5" fillId="0" borderId="0"/>
    <xf numFmtId="0" fontId="2" fillId="0" borderId="0"/>
    <xf numFmtId="0" fontId="2" fillId="0" borderId="0"/>
    <xf numFmtId="0" fontId="2" fillId="0" borderId="0"/>
    <xf numFmtId="0" fontId="2" fillId="0" borderId="0"/>
    <xf numFmtId="0" fontId="39" fillId="0" borderId="0"/>
    <xf numFmtId="0" fontId="39" fillId="0" borderId="0"/>
    <xf numFmtId="0" fontId="2" fillId="0" borderId="0">
      <alignment readingOrder="1"/>
    </xf>
    <xf numFmtId="0" fontId="39" fillId="0" borderId="0"/>
    <xf numFmtId="0" fontId="2" fillId="0" borderId="0">
      <alignment readingOrder="1"/>
    </xf>
    <xf numFmtId="0" fontId="2" fillId="0" borderId="0"/>
    <xf numFmtId="0" fontId="2" fillId="0" borderId="0"/>
    <xf numFmtId="0" fontId="39" fillId="0" borderId="0"/>
    <xf numFmtId="0" fontId="5" fillId="0" borderId="0"/>
    <xf numFmtId="0" fontId="39" fillId="0" borderId="0"/>
    <xf numFmtId="0" fontId="39" fillId="0" borderId="0"/>
    <xf numFmtId="0" fontId="53" fillId="0" borderId="0"/>
    <xf numFmtId="0" fontId="39" fillId="0" borderId="0"/>
    <xf numFmtId="0" fontId="39" fillId="0" borderId="0"/>
    <xf numFmtId="0" fontId="39" fillId="0" borderId="0"/>
    <xf numFmtId="0" fontId="39" fillId="0" borderId="0"/>
    <xf numFmtId="0" fontId="2" fillId="0" borderId="0">
      <alignment readingOrder="1"/>
    </xf>
    <xf numFmtId="0" fontId="2" fillId="0" borderId="0">
      <alignment readingOrder="1"/>
    </xf>
    <xf numFmtId="0" fontId="39" fillId="42" borderId="34" applyNumberFormat="0" applyFont="0" applyAlignment="0" applyProtection="0"/>
    <xf numFmtId="0" fontId="54" fillId="39" borderId="35"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0" fontId="55" fillId="0" borderId="0" applyNumberFormat="0" applyFill="0" applyBorder="0" applyAlignment="0" applyProtection="0"/>
    <xf numFmtId="0" fontId="56" fillId="0" borderId="36" applyNumberFormat="0" applyFill="0" applyAlignment="0" applyProtection="0"/>
    <xf numFmtId="0" fontId="57" fillId="0" borderId="0" applyNumberFormat="0" applyFill="0" applyBorder="0" applyAlignment="0" applyProtection="0"/>
    <xf numFmtId="0" fontId="2" fillId="0" borderId="0"/>
    <xf numFmtId="0" fontId="2" fillId="0" borderId="0"/>
    <xf numFmtId="0" fontId="2" fillId="0" borderId="0"/>
    <xf numFmtId="0" fontId="39" fillId="43" borderId="0" applyNumberFormat="0" applyBorder="0" applyAlignment="0" applyProtection="0"/>
    <xf numFmtId="0" fontId="39" fillId="26" borderId="0" applyNumberFormat="0" applyBorder="0" applyAlignment="0" applyProtection="0"/>
    <xf numFmtId="0" fontId="39" fillId="21"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39" borderId="0" applyNumberFormat="0" applyBorder="0" applyAlignment="0" applyProtection="0"/>
    <xf numFmtId="0" fontId="39" fillId="26" borderId="0" applyNumberFormat="0" applyBorder="0" applyAlignment="0" applyProtection="0"/>
    <xf numFmtId="0" fontId="39" fillId="21" borderId="0" applyNumberFormat="0" applyBorder="0" applyAlignment="0" applyProtection="0"/>
    <xf numFmtId="0" fontId="39" fillId="39" borderId="0" applyNumberFormat="0" applyBorder="0" applyAlignment="0" applyProtection="0"/>
    <xf numFmtId="0" fontId="39" fillId="26" borderId="0" applyNumberFormat="0" applyBorder="0" applyAlignment="0" applyProtection="0"/>
    <xf numFmtId="0" fontId="40" fillId="33" borderId="0" applyNumberFormat="0" applyBorder="0" applyAlignment="0" applyProtection="0"/>
    <xf numFmtId="0" fontId="40" fillId="21" borderId="0" applyNumberFormat="0" applyBorder="0" applyAlignment="0" applyProtection="0"/>
    <xf numFmtId="0" fontId="40" fillId="39" borderId="0" applyNumberFormat="0" applyBorder="0" applyAlignment="0" applyProtection="0"/>
    <xf numFmtId="0" fontId="40" fillId="26" borderId="0" applyNumberFormat="0" applyBorder="0" applyAlignment="0" applyProtection="0"/>
    <xf numFmtId="0" fontId="14" fillId="45" borderId="0" applyNumberFormat="0" applyBorder="0" applyAlignment="0" applyProtection="0"/>
    <xf numFmtId="0" fontId="14" fillId="46" borderId="0" applyNumberFormat="0" applyBorder="0" applyAlignment="0" applyProtection="0"/>
    <xf numFmtId="0" fontId="19" fillId="47" borderId="0" applyNumberFormat="0" applyBorder="0" applyAlignment="0" applyProtection="0"/>
    <xf numFmtId="0" fontId="40" fillId="33" borderId="0" applyNumberFormat="0" applyBorder="0" applyAlignment="0" applyProtection="0"/>
    <xf numFmtId="0" fontId="14" fillId="48" borderId="0" applyNumberFormat="0" applyBorder="0" applyAlignment="0" applyProtection="0"/>
    <xf numFmtId="0" fontId="14" fillId="49" borderId="0" applyNumberFormat="0" applyBorder="0" applyAlignment="0" applyProtection="0"/>
    <xf numFmtId="0" fontId="19" fillId="49" borderId="0" applyNumberFormat="0" applyBorder="0" applyAlignment="0" applyProtection="0"/>
    <xf numFmtId="0" fontId="40" fillId="50" borderId="0" applyNumberFormat="0" applyBorder="0" applyAlignment="0" applyProtection="0"/>
    <xf numFmtId="0" fontId="14" fillId="51" borderId="0" applyNumberFormat="0" applyBorder="0" applyAlignment="0" applyProtection="0"/>
    <xf numFmtId="0" fontId="14" fillId="52" borderId="0" applyNumberFormat="0" applyBorder="0" applyAlignment="0" applyProtection="0"/>
    <xf numFmtId="0" fontId="19" fillId="52" borderId="0" applyNumberFormat="0" applyBorder="0" applyAlignment="0" applyProtection="0"/>
    <xf numFmtId="0" fontId="40" fillId="21"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9" fillId="54" borderId="0" applyNumberFormat="0" applyBorder="0" applyAlignment="0" applyProtection="0"/>
    <xf numFmtId="0" fontId="40" fillId="55" borderId="0" applyNumberFormat="0" applyBorder="0" applyAlignment="0" applyProtection="0"/>
    <xf numFmtId="0" fontId="14" fillId="56" borderId="0" applyNumberFormat="0" applyBorder="0" applyAlignment="0" applyProtection="0"/>
    <xf numFmtId="0" fontId="14" fillId="46" borderId="0" applyNumberFormat="0" applyBorder="0" applyAlignment="0" applyProtection="0"/>
    <xf numFmtId="0" fontId="19" fillId="57" borderId="0" applyNumberFormat="0" applyBorder="0" applyAlignment="0" applyProtection="0"/>
    <xf numFmtId="0" fontId="14" fillId="58" borderId="0" applyNumberFormat="0" applyBorder="0" applyAlignment="0" applyProtection="0"/>
    <xf numFmtId="0" fontId="14" fillId="59" borderId="0" applyNumberFormat="0" applyBorder="0" applyAlignment="0" applyProtection="0"/>
    <xf numFmtId="0" fontId="19" fillId="60" borderId="0" applyNumberFormat="0" applyBorder="0" applyAlignment="0" applyProtection="0"/>
    <xf numFmtId="0" fontId="40" fillId="28" borderId="0" applyNumberFormat="0" applyBorder="0" applyAlignment="0" applyProtection="0"/>
    <xf numFmtId="0" fontId="60" fillId="22" borderId="0" applyNumberFormat="0" applyBorder="0" applyAlignment="0" applyProtection="0"/>
    <xf numFmtId="0" fontId="42" fillId="43" borderId="29" applyNumberFormat="0" applyAlignment="0" applyProtection="0"/>
    <xf numFmtId="41" fontId="61"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4" fontId="3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5" fillId="0" borderId="0" applyFont="0" applyFill="0" applyBorder="0" applyAlignment="0" applyProtection="0"/>
    <xf numFmtId="0" fontId="2" fillId="11" borderId="0" applyNumberFormat="0" applyAlignment="0"/>
    <xf numFmtId="0" fontId="62" fillId="61" borderId="0" applyNumberFormat="0" applyBorder="0" applyAlignment="0" applyProtection="0"/>
    <xf numFmtId="0" fontId="62" fillId="62" borderId="0" applyNumberFormat="0" applyBorder="0" applyAlignment="0" applyProtection="0"/>
    <xf numFmtId="0" fontId="62" fillId="63" borderId="0" applyNumberFormat="0" applyBorder="0" applyAlignment="0" applyProtection="0"/>
    <xf numFmtId="0" fontId="63" fillId="0" borderId="37" applyNumberFormat="0" applyFill="0" applyAlignment="0" applyProtection="0"/>
    <xf numFmtId="0" fontId="64" fillId="0" borderId="38" applyNumberFormat="0" applyFill="0" applyAlignment="0" applyProtection="0"/>
    <xf numFmtId="0" fontId="11" fillId="64" borderId="10">
      <alignment horizontal="left"/>
    </xf>
    <xf numFmtId="0" fontId="65" fillId="0" borderId="38" applyNumberFormat="0" applyFill="0" applyAlignment="0" applyProtection="0"/>
    <xf numFmtId="0" fontId="66" fillId="0" borderId="39" applyNumberFormat="0" applyFill="0" applyAlignment="0" applyProtection="0"/>
    <xf numFmtId="0" fontId="66" fillId="0" borderId="0" applyNumberFormat="0" applyFill="0" applyBorder="0" applyAlignment="0" applyProtection="0"/>
    <xf numFmtId="0" fontId="25"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38" fillId="0" borderId="0" applyNumberFormat="0" applyFill="0" applyBorder="0" applyAlignment="0" applyProtection="0"/>
    <xf numFmtId="0" fontId="52" fillId="42" borderId="0" applyNumberFormat="0" applyBorder="0" applyAlignment="0" applyProtection="0"/>
    <xf numFmtId="0" fontId="2" fillId="0" borderId="0"/>
    <xf numFmtId="0" fontId="2" fillId="0" borderId="0">
      <alignment readingOrder="1"/>
    </xf>
    <xf numFmtId="0" fontId="5" fillId="0" borderId="0"/>
    <xf numFmtId="0" fontId="1"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5"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alignment readingOrder="1"/>
    </xf>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readingOrder="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5" fillId="0" borderId="0"/>
    <xf numFmtId="0" fontId="61"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9" fillId="0" borderId="0"/>
    <xf numFmtId="0" fontId="53" fillId="0" borderId="0"/>
    <xf numFmtId="0" fontId="70" fillId="41" borderId="34" applyNumberFormat="0" applyFont="0" applyAlignment="0" applyProtection="0"/>
    <xf numFmtId="0" fontId="39" fillId="42" borderId="34" applyNumberFormat="0" applyFont="0" applyAlignment="0" applyProtection="0"/>
    <xf numFmtId="0" fontId="54" fillId="43" borderId="35" applyNumberFormat="0" applyAlignment="0" applyProtection="0"/>
    <xf numFmtId="9" fontId="5" fillId="0" borderId="0" applyFont="0" applyFill="0" applyBorder="0" applyAlignment="0" applyProtection="0"/>
    <xf numFmtId="9" fontId="2"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55" fillId="0" borderId="0" applyNumberFormat="0" applyFill="0" applyBorder="0" applyAlignment="0" applyProtection="0"/>
    <xf numFmtId="0" fontId="71" fillId="0" borderId="0"/>
    <xf numFmtId="0" fontId="72" fillId="0" borderId="0" applyNumberFormat="0" applyFill="0" applyBorder="0" applyAlignment="0" applyProtection="0"/>
    <xf numFmtId="0" fontId="56" fillId="0" borderId="40" applyNumberFormat="0" applyFill="0" applyAlignment="0" applyProtection="0"/>
  </cellStyleXfs>
  <cellXfs count="303">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70"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17"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8" borderId="1" xfId="0" applyFont="1" applyFill="1" applyBorder="1"/>
    <xf numFmtId="164" fontId="22" fillId="18"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7"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1" fontId="0" fillId="0" borderId="0" xfId="0" quotePrefix="1"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164" fontId="3" fillId="0" borderId="0" xfId="0" applyNumberFormat="1" applyFont="1">
      <alignment readingOrder="1"/>
    </xf>
    <xf numFmtId="0" fontId="24" fillId="4" borderId="0" xfId="7" applyFont="1" applyFill="1"/>
    <xf numFmtId="0" fontId="2" fillId="2" borderId="1" xfId="12" applyFill="1" applyBorder="1" applyAlignment="1">
      <alignment wrapText="1"/>
    </xf>
    <xf numFmtId="0" fontId="2" fillId="2" borderId="1" xfId="12" applyFill="1" applyBorder="1" applyAlignment="1">
      <alignment horizontal="center" wrapText="1"/>
    </xf>
    <xf numFmtId="0" fontId="14" fillId="2" borderId="1" xfId="12" applyFont="1" applyFill="1" applyBorder="1" applyAlignment="1">
      <alignment horizontal="center" wrapText="1"/>
    </xf>
    <xf numFmtId="0" fontId="0" fillId="2" borderId="1" xfId="0" applyFill="1" applyBorder="1" applyAlignment="1">
      <alignment horizontal="left"/>
    </xf>
    <xf numFmtId="0" fontId="2" fillId="0" borderId="0" xfId="12" applyAlignment="1">
      <alignment wrapText="1"/>
    </xf>
    <xf numFmtId="0" fontId="2" fillId="2" borderId="1" xfId="12" applyFill="1" applyBorder="1"/>
    <xf numFmtId="0" fontId="2" fillId="2" borderId="1" xfId="12" applyFont="1" applyFill="1" applyBorder="1"/>
    <xf numFmtId="0" fontId="14" fillId="2" borderId="1" xfId="13" applyFont="1" applyFill="1" applyBorder="1" applyAlignment="1">
      <alignment horizontal="center" wrapText="1"/>
    </xf>
    <xf numFmtId="0" fontId="2" fillId="0" borderId="0" xfId="12"/>
    <xf numFmtId="0" fontId="2" fillId="0" borderId="0" xfId="12" applyFill="1" applyBorder="1"/>
    <xf numFmtId="0" fontId="2" fillId="0" borderId="0" xfId="12" applyFont="1" applyFill="1" applyBorder="1"/>
    <xf numFmtId="167" fontId="2" fillId="0" borderId="0" xfId="12" applyNumberFormat="1" applyFont="1" applyFill="1" applyBorder="1"/>
    <xf numFmtId="2" fontId="2" fillId="0" borderId="0" xfId="12" applyNumberFormat="1" applyFill="1" applyBorder="1" applyAlignment="1">
      <alignment horizontal="center"/>
    </xf>
    <xf numFmtId="0" fontId="2" fillId="0" borderId="0" xfId="12" applyFill="1" applyBorder="1" applyAlignment="1">
      <alignment horizontal="center"/>
    </xf>
    <xf numFmtId="0" fontId="2" fillId="0" borderId="0" xfId="12" applyFill="1"/>
    <xf numFmtId="0" fontId="25" fillId="0" borderId="0" xfId="14" applyFill="1" applyAlignment="1" applyProtection="1"/>
    <xf numFmtId="0" fontId="2" fillId="0" borderId="0" xfId="12" applyFont="1" applyFill="1"/>
    <xf numFmtId="0" fontId="0" fillId="0" borderId="0" xfId="0"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8"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2"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0" fillId="0" borderId="0" xfId="0" applyFill="1" applyBorder="1"/>
    <xf numFmtId="43" fontId="2" fillId="0" borderId="0" xfId="1" applyFont="1" applyFill="1" applyBorder="1"/>
    <xf numFmtId="0" fontId="5" fillId="0" borderId="1" xfId="0" applyFont="1" applyFill="1" applyBorder="1" applyAlignment="1">
      <alignment wrapText="1"/>
    </xf>
    <xf numFmtId="0" fontId="26" fillId="16" borderId="0" xfId="0" applyFont="1" applyFill="1" applyAlignment="1">
      <alignment horizontal="center"/>
    </xf>
    <xf numFmtId="0" fontId="2" fillId="0" borderId="0" xfId="12" applyFont="1" applyFill="1" applyBorder="1" applyAlignment="1">
      <alignment horizontal="right"/>
    </xf>
    <xf numFmtId="174" fontId="0" fillId="0" borderId="0" xfId="1" applyNumberFormat="1" applyFont="1">
      <alignment readingOrder="1"/>
    </xf>
    <xf numFmtId="9" fontId="2" fillId="0" borderId="0" xfId="8" applyFont="1" applyFill="1" applyAlignment="1">
      <alignment horizontal="center" readingOrder="1"/>
    </xf>
    <xf numFmtId="0" fontId="31" fillId="0" borderId="0" xfId="0" applyFont="1"/>
    <xf numFmtId="0" fontId="31" fillId="0" borderId="0" xfId="0" applyFont="1">
      <alignment readingOrder="1"/>
    </xf>
    <xf numFmtId="0" fontId="23" fillId="0" borderId="0" xfId="0" applyFont="1" applyFill="1" applyBorder="1"/>
    <xf numFmtId="2" fontId="0" fillId="0" borderId="0" xfId="0" applyNumberFormat="1" applyFill="1" applyBorder="1"/>
    <xf numFmtId="2" fontId="0" fillId="0" borderId="0" xfId="0" applyNumberFormat="1" applyFill="1" applyBorder="1" applyAlignment="1">
      <alignment horizontal="center"/>
    </xf>
    <xf numFmtId="43" fontId="0" fillId="0" borderId="0" xfId="0" applyNumberFormat="1" applyFill="1" applyBorder="1"/>
    <xf numFmtId="164" fontId="1" fillId="18" borderId="0" xfId="0" applyNumberFormat="1" applyFont="1" applyFill="1" applyAlignment="1">
      <alignment horizontal="center" readingOrder="1"/>
    </xf>
    <xf numFmtId="0" fontId="34" fillId="0" borderId="0" xfId="0" applyFont="1"/>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5"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5"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22" fillId="20" borderId="1" xfId="0" applyFont="1" applyFill="1" applyBorder="1"/>
    <xf numFmtId="0" fontId="22" fillId="20" borderId="1" xfId="0" applyFont="1" applyFill="1" applyBorder="1" applyAlignment="1">
      <alignment horizontal="center"/>
    </xf>
    <xf numFmtId="0" fontId="0" fillId="20" borderId="0" xfId="0" applyFill="1">
      <alignment readingOrder="1"/>
    </xf>
    <xf numFmtId="174" fontId="0" fillId="20" borderId="0" xfId="1" applyNumberFormat="1" applyFont="1" applyFill="1">
      <alignment readingOrder="1"/>
    </xf>
    <xf numFmtId="168" fontId="0" fillId="20" borderId="0" xfId="15" applyNumberFormat="1" applyFont="1" applyFill="1" applyAlignment="1">
      <alignment horizontal="center" readingOrder="1"/>
    </xf>
    <xf numFmtId="0" fontId="32" fillId="0" borderId="0" xfId="0" applyFont="1" applyFill="1" applyBorder="1" applyAlignment="1">
      <alignment horizontal="center" vertical="center" wrapText="1" readingOrder="1"/>
    </xf>
    <xf numFmtId="0" fontId="33" fillId="0" borderId="0" xfId="0" applyFont="1" applyFill="1" applyBorder="1" applyAlignment="1">
      <alignment horizontal="center" vertical="center" wrapText="1" readingOrder="1"/>
    </xf>
    <xf numFmtId="43" fontId="3" fillId="0" borderId="0" xfId="1" applyFont="1" applyFill="1" applyBorder="1"/>
    <xf numFmtId="0" fontId="2" fillId="0" borderId="0" xfId="0" applyFont="1" applyFill="1" applyBorder="1"/>
    <xf numFmtId="0" fontId="27" fillId="0" borderId="0" xfId="0" applyFont="1" applyFill="1" applyBorder="1"/>
    <xf numFmtId="0" fontId="0" fillId="0" borderId="0" xfId="0" applyFont="1" applyFill="1" applyBorder="1"/>
    <xf numFmtId="0" fontId="28" fillId="0" borderId="0" xfId="0" applyFont="1" applyFill="1" applyBorder="1" applyAlignment="1">
      <alignment wrapText="1"/>
    </xf>
    <xf numFmtId="0" fontId="28" fillId="0" borderId="0" xfId="0" applyFont="1" applyFill="1" applyBorder="1" applyAlignment="1">
      <alignment horizontal="center" wrapText="1"/>
    </xf>
    <xf numFmtId="0" fontId="29" fillId="0" borderId="0" xfId="0" applyFont="1" applyFill="1" applyBorder="1" applyAlignment="1">
      <alignment horizontal="center" vertical="center" wrapText="1"/>
    </xf>
    <xf numFmtId="0" fontId="29" fillId="0" borderId="0" xfId="0" applyFont="1" applyFill="1" applyBorder="1" applyAlignment="1">
      <alignment vertical="center" wrapText="1"/>
    </xf>
    <xf numFmtId="43" fontId="0" fillId="0" borderId="0" xfId="1" applyFont="1" applyFill="1" applyBorder="1"/>
    <xf numFmtId="168" fontId="0" fillId="0" borderId="0" xfId="15" applyNumberFormat="1" applyFont="1">
      <alignment readingOrder="1"/>
    </xf>
    <xf numFmtId="0" fontId="2" fillId="0" borderId="0" xfId="5">
      <alignment readingOrder="1"/>
    </xf>
    <xf numFmtId="168" fontId="2" fillId="0" borderId="0" xfId="5" applyNumberFormat="1">
      <alignment readingOrder="1"/>
    </xf>
    <xf numFmtId="43" fontId="2" fillId="0" borderId="0" xfId="5" applyNumberFormat="1">
      <alignment readingOrder="1"/>
    </xf>
    <xf numFmtId="0" fontId="3" fillId="0" borderId="0" xfId="5" applyFont="1">
      <alignment readingOrder="1"/>
    </xf>
    <xf numFmtId="0" fontId="2" fillId="0" borderId="0" xfId="5" applyFont="1" applyAlignment="1">
      <alignment wrapText="1" readingOrder="1"/>
    </xf>
    <xf numFmtId="0" fontId="0" fillId="0" borderId="1" xfId="0" applyBorder="1">
      <alignment readingOrder="1"/>
    </xf>
    <xf numFmtId="168" fontId="2" fillId="0" borderId="1" xfId="1" applyNumberFormat="1" applyFont="1" applyBorder="1">
      <alignment readingOrder="1"/>
    </xf>
    <xf numFmtId="0" fontId="21" fillId="0" borderId="1" xfId="0" applyFont="1" applyBorder="1">
      <alignment readingOrder="1"/>
    </xf>
    <xf numFmtId="0" fontId="3" fillId="19" borderId="9" xfId="5" applyFont="1" applyFill="1" applyBorder="1">
      <alignment readingOrder="1"/>
    </xf>
    <xf numFmtId="0" fontId="3" fillId="19" borderId="10" xfId="5" applyFont="1" applyFill="1" applyBorder="1">
      <alignment readingOrder="1"/>
    </xf>
    <xf numFmtId="0" fontId="2" fillId="19" borderId="8" xfId="5" applyFill="1" applyBorder="1">
      <alignment readingOrder="1"/>
    </xf>
    <xf numFmtId="0" fontId="0" fillId="19" borderId="1" xfId="0" applyFill="1" applyBorder="1"/>
    <xf numFmtId="1" fontId="2" fillId="0" borderId="0" xfId="8" applyNumberFormat="1" applyFont="1" applyFill="1" applyAlignment="1">
      <alignment horizontal="center"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8" borderId="24" xfId="0" applyNumberFormat="1" applyFont="1" applyFill="1" applyBorder="1" applyAlignment="1">
      <alignment horizontal="center" readingOrder="1"/>
    </xf>
    <xf numFmtId="43" fontId="0" fillId="0" borderId="0" xfId="1" applyNumberFormat="1" applyFont="1" applyFill="1">
      <alignment readingOrder="1"/>
    </xf>
    <xf numFmtId="2" fontId="0" fillId="0" borderId="0" xfId="0" applyNumberFormat="1" applyAlignment="1">
      <alignment horizontal="left" readingOrder="1"/>
    </xf>
    <xf numFmtId="167" fontId="0" fillId="20" borderId="1" xfId="0" applyNumberFormat="1" applyFill="1" applyBorder="1" applyAlignment="1">
      <alignment horizontal="center" readingOrder="1"/>
    </xf>
    <xf numFmtId="164" fontId="0" fillId="20" borderId="1" xfId="0" applyNumberFormat="1" applyFill="1" applyBorder="1" applyAlignment="1">
      <alignment horizontal="center" readingOrder="1"/>
    </xf>
    <xf numFmtId="0" fontId="0" fillId="20" borderId="1" xfId="0" applyFill="1" applyBorder="1">
      <alignment readingOrder="1"/>
    </xf>
    <xf numFmtId="0" fontId="2" fillId="0" borderId="0" xfId="128" applyFont="1" applyFill="1"/>
    <xf numFmtId="1" fontId="2" fillId="0" borderId="0" xfId="12" applyNumberFormat="1" applyFill="1" applyBorder="1" applyAlignment="1">
      <alignment horizontal="center"/>
    </xf>
    <xf numFmtId="0" fontId="2" fillId="19" borderId="1" xfId="128" applyFont="1" applyFill="1" applyBorder="1"/>
    <xf numFmtId="0" fontId="2" fillId="0" borderId="1" xfId="5" applyFont="1" applyBorder="1" applyAlignment="1">
      <alignment horizontal="center" wrapText="1" readingOrder="1"/>
    </xf>
    <xf numFmtId="2" fontId="2" fillId="0" borderId="1" xfId="128" applyNumberFormat="1" applyFont="1" applyFill="1" applyBorder="1" applyAlignment="1">
      <alignment horizontal="center" wrapText="1" readingOrder="1"/>
    </xf>
    <xf numFmtId="9" fontId="2" fillId="0" borderId="1" xfId="128" applyNumberFormat="1" applyFont="1" applyFill="1" applyBorder="1" applyAlignment="1">
      <alignment horizontal="center" wrapText="1" readingOrder="1"/>
    </xf>
    <xf numFmtId="0" fontId="2" fillId="0" borderId="1" xfId="128" applyFont="1" applyFill="1" applyBorder="1" applyAlignment="1">
      <alignment wrapText="1" readingOrder="1"/>
    </xf>
    <xf numFmtId="2" fontId="0" fillId="0" borderId="1" xfId="0" applyNumberFormat="1" applyFill="1" applyBorder="1" applyAlignment="1">
      <alignment wrapText="1" readingOrder="1"/>
    </xf>
    <xf numFmtId="0" fontId="0" fillId="0" borderId="1" xfId="0" applyFill="1" applyBorder="1" applyAlignment="1">
      <alignment wrapText="1" readingOrder="1"/>
    </xf>
    <xf numFmtId="0" fontId="0" fillId="0" borderId="0" xfId="0" applyFont="1" applyFill="1" applyBorder="1" applyAlignment="1">
      <alignment wrapText="1" readingOrder="1"/>
    </xf>
    <xf numFmtId="0" fontId="2" fillId="0" borderId="0" xfId="128" applyFont="1" applyFill="1" applyBorder="1" applyAlignment="1">
      <alignment wrapText="1" readingOrder="1"/>
    </xf>
    <xf numFmtId="0" fontId="2" fillId="0" borderId="0" xfId="0" applyFont="1"/>
    <xf numFmtId="168" fontId="58" fillId="0" borderId="1" xfId="1" applyNumberFormat="1" applyFont="1" applyBorder="1"/>
    <xf numFmtId="43" fontId="2" fillId="0" borderId="1" xfId="1" applyFont="1" applyBorder="1">
      <alignment readingOrder="1"/>
    </xf>
    <xf numFmtId="9" fontId="2" fillId="0" borderId="1" xfId="8" applyFont="1" applyFill="1" applyBorder="1"/>
    <xf numFmtId="1" fontId="0" fillId="0" borderId="1" xfId="0" applyNumberFormat="1" applyFill="1" applyBorder="1"/>
    <xf numFmtId="43" fontId="0" fillId="0" borderId="1" xfId="0" applyNumberFormat="1" applyFill="1" applyBorder="1"/>
    <xf numFmtId="0" fontId="2" fillId="0" borderId="0" xfId="128" applyFill="1" applyBorder="1"/>
    <xf numFmtId="9" fontId="0" fillId="0" borderId="0" xfId="113" applyFont="1"/>
    <xf numFmtId="168" fontId="0" fillId="0" borderId="0" xfId="0" applyNumberFormat="1"/>
    <xf numFmtId="0" fontId="2" fillId="0" borderId="0" xfId="128" applyFill="1" applyBorder="1" applyAlignment="1">
      <alignment wrapText="1"/>
    </xf>
    <xf numFmtId="2" fontId="2" fillId="0" borderId="0" xfId="128" applyNumberFormat="1" applyFill="1" applyBorder="1" applyAlignment="1">
      <alignment horizontal="center"/>
    </xf>
    <xf numFmtId="0" fontId="2" fillId="0" borderId="0" xfId="128" applyFont="1" applyFill="1" applyBorder="1"/>
    <xf numFmtId="168" fontId="2" fillId="0" borderId="1" xfId="128" applyNumberFormat="1" applyFill="1" applyBorder="1"/>
    <xf numFmtId="43" fontId="2" fillId="0" borderId="0" xfId="128" applyNumberFormat="1" applyFill="1" applyBorder="1"/>
    <xf numFmtId="9" fontId="0" fillId="0" borderId="0" xfId="0" applyNumberFormat="1"/>
    <xf numFmtId="43" fontId="3" fillId="2" borderId="9" xfId="12" applyNumberFormat="1" applyFont="1" applyFill="1" applyBorder="1"/>
    <xf numFmtId="168" fontId="2" fillId="2" borderId="10" xfId="128" applyNumberFormat="1" applyFill="1" applyBorder="1"/>
    <xf numFmtId="43" fontId="2" fillId="2" borderId="10" xfId="128" applyNumberFormat="1" applyFill="1" applyBorder="1"/>
    <xf numFmtId="0" fontId="0" fillId="2" borderId="8" xfId="0" applyFill="1" applyBorder="1"/>
    <xf numFmtId="9" fontId="2" fillId="0" borderId="0" xfId="128" applyNumberFormat="1" applyFill="1" applyBorder="1"/>
    <xf numFmtId="43" fontId="2" fillId="2" borderId="1" xfId="128" applyNumberFormat="1" applyFill="1" applyBorder="1"/>
    <xf numFmtId="43" fontId="2" fillId="2" borderId="1" xfId="128" applyNumberFormat="1" applyFont="1" applyFill="1" applyBorder="1" applyAlignment="1">
      <alignment horizontal="center"/>
    </xf>
    <xf numFmtId="0" fontId="3" fillId="0" borderId="0" xfId="128" applyFont="1" applyFill="1" applyBorder="1" applyAlignment="1"/>
    <xf numFmtId="168" fontId="2" fillId="0" borderId="1" xfId="128" applyNumberFormat="1" applyFont="1" applyFill="1" applyBorder="1"/>
    <xf numFmtId="168" fontId="0" fillId="0" borderId="1" xfId="0" applyNumberFormat="1" applyFill="1" applyBorder="1"/>
    <xf numFmtId="9" fontId="2" fillId="0" borderId="0" xfId="8" applyFont="1" applyFill="1" applyBorder="1"/>
    <xf numFmtId="169" fontId="2" fillId="0" borderId="0" xfId="128" applyNumberFormat="1" applyFill="1" applyBorder="1"/>
    <xf numFmtId="0" fontId="3" fillId="0" borderId="0" xfId="128" applyFont="1" applyFill="1" applyBorder="1"/>
    <xf numFmtId="2" fontId="2" fillId="0" borderId="0" xfId="128" applyNumberFormat="1" applyFont="1" applyFill="1" applyBorder="1" applyAlignment="1">
      <alignment horizontal="center"/>
    </xf>
    <xf numFmtId="9" fontId="2" fillId="0" borderId="0" xfId="128" applyNumberFormat="1" applyFont="1" applyFill="1" applyBorder="1"/>
    <xf numFmtId="169" fontId="2" fillId="0" borderId="0" xfId="128" applyNumberFormat="1" applyFont="1" applyFill="1" applyBorder="1"/>
    <xf numFmtId="17" fontId="2" fillId="0" borderId="0" xfId="128" applyNumberFormat="1" applyFill="1" applyBorder="1"/>
    <xf numFmtId="0" fontId="3" fillId="0" borderId="0" xfId="128" applyFont="1" applyFill="1" applyBorder="1" applyAlignment="1">
      <alignment horizontal="center"/>
    </xf>
    <xf numFmtId="0" fontId="2" fillId="0" borderId="0" xfId="128" applyFont="1" applyFill="1" applyBorder="1" applyAlignment="1">
      <alignment horizontal="center"/>
    </xf>
    <xf numFmtId="0" fontId="36" fillId="0" borderId="0" xfId="5" applyFont="1"/>
    <xf numFmtId="0" fontId="59" fillId="0" borderId="0" xfId="5" applyFont="1">
      <alignment readingOrder="1"/>
    </xf>
    <xf numFmtId="1" fontId="59" fillId="0" borderId="0" xfId="5" applyNumberFormat="1" applyFont="1">
      <alignment readingOrder="1"/>
    </xf>
    <xf numFmtId="9" fontId="0" fillId="0" borderId="0" xfId="8" applyFont="1" applyAlignment="1">
      <alignment horizontal="center" readingOrder="1"/>
    </xf>
    <xf numFmtId="9" fontId="0" fillId="2" borderId="0" xfId="8" applyFont="1" applyFill="1" applyAlignment="1">
      <alignment horizontal="center" readingOrder="1"/>
    </xf>
    <xf numFmtId="168" fontId="0" fillId="0" borderId="0" xfId="1" applyNumberFormat="1" applyFont="1" applyAlignment="1">
      <alignment horizontal="center" readingOrder="1"/>
    </xf>
    <xf numFmtId="9" fontId="6" fillId="0" borderId="1" xfId="2" applyNumberFormat="1" applyFont="1" applyBorder="1" applyAlignment="1">
      <alignment horizontal="left" vertical="center" wrapText="1" readingOrder="1"/>
    </xf>
    <xf numFmtId="0" fontId="6" fillId="0" borderId="1" xfId="2" applyFont="1" applyBorder="1" applyAlignment="1">
      <alignment horizontal="left" wrapText="1" readingOrder="1"/>
    </xf>
    <xf numFmtId="167" fontId="0" fillId="0" borderId="0" xfId="0" applyNumberFormat="1">
      <alignment readingOrder="1"/>
    </xf>
    <xf numFmtId="3" fontId="0" fillId="0" borderId="0" xfId="0" applyNumberFormat="1">
      <alignment readingOrder="1"/>
    </xf>
    <xf numFmtId="0" fontId="5" fillId="0" borderId="0" xfId="0" applyFont="1" applyAlignment="1">
      <alignment horizontal="right"/>
    </xf>
    <xf numFmtId="0" fontId="0" fillId="18" borderId="25" xfId="0" applyFill="1" applyBorder="1">
      <alignment readingOrder="1"/>
    </xf>
    <xf numFmtId="168" fontId="0" fillId="0" borderId="0" xfId="0" applyNumberFormat="1">
      <alignment readingOrder="1"/>
    </xf>
    <xf numFmtId="43" fontId="0" fillId="0" borderId="0" xfId="0" applyNumberFormat="1">
      <alignment readingOrder="1"/>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0" fontId="36" fillId="0" borderId="0" xfId="5" applyFont="1" applyAlignment="1">
      <alignment horizontal="center"/>
    </xf>
    <xf numFmtId="0" fontId="59" fillId="0" borderId="0" xfId="5" applyFont="1" applyAlignment="1">
      <alignment horizontal="center" vertical="top" wrapText="1" readingOrder="1"/>
    </xf>
  </cellXfs>
  <cellStyles count="2127">
    <cellStyle name="20% - Accent1 2" xfId="26"/>
    <cellStyle name="20% - Accent1 2 2" xfId="129"/>
    <cellStyle name="20% - Accent2 2" xfId="27"/>
    <cellStyle name="20% - Accent2 2 2" xfId="130"/>
    <cellStyle name="20% - Accent3 2" xfId="28"/>
    <cellStyle name="20% - Accent3 2 2" xfId="131"/>
    <cellStyle name="20% - Accent4 2" xfId="29"/>
    <cellStyle name="20% - Accent4 2 2" xfId="132"/>
    <cellStyle name="20% - Accent5 2" xfId="30"/>
    <cellStyle name="20% - Accent5 2 2" xfId="133"/>
    <cellStyle name="20% - Accent6 2" xfId="31"/>
    <cellStyle name="40% - Accent1 2" xfId="32"/>
    <cellStyle name="40% - Accent1 2 2" xfId="134"/>
    <cellStyle name="40% - Accent2 2" xfId="33"/>
    <cellStyle name="40% - Accent2 2 2" xfId="135"/>
    <cellStyle name="40% - Accent3 2" xfId="34"/>
    <cellStyle name="40% - Accent3 2 2" xfId="136"/>
    <cellStyle name="40% - Accent4 2" xfId="35"/>
    <cellStyle name="40% - Accent4 2 2" xfId="137"/>
    <cellStyle name="40% - Accent5 2" xfId="36"/>
    <cellStyle name="40% - Accent6 2" xfId="37"/>
    <cellStyle name="40% - Accent6 2 2" xfId="138"/>
    <cellStyle name="60% - Accent1 2" xfId="38"/>
    <cellStyle name="60% - Accent1 2 2" xfId="139"/>
    <cellStyle name="60% - Accent2 2" xfId="39"/>
    <cellStyle name="60% - Accent3 2" xfId="40"/>
    <cellStyle name="60% - Accent3 2 2" xfId="140"/>
    <cellStyle name="60% - Accent4 2" xfId="41"/>
    <cellStyle name="60% - Accent4 2 2" xfId="141"/>
    <cellStyle name="60% - Accent5 2" xfId="42"/>
    <cellStyle name="60% - Accent6 2" xfId="43"/>
    <cellStyle name="60% - Accent6 2 2" xfId="142"/>
    <cellStyle name="Accent1 - 20%" xfId="143"/>
    <cellStyle name="Accent1 - 40%" xfId="144"/>
    <cellStyle name="Accent1 - 60%" xfId="145"/>
    <cellStyle name="Accent1 2" xfId="44"/>
    <cellStyle name="Accent1 2 2" xfId="146"/>
    <cellStyle name="Accent2 - 20%" xfId="147"/>
    <cellStyle name="Accent2 - 40%" xfId="148"/>
    <cellStyle name="Accent2 - 60%" xfId="149"/>
    <cellStyle name="Accent2 2" xfId="45"/>
    <cellStyle name="Accent2 2 2" xfId="150"/>
    <cellStyle name="Accent3 - 20%" xfId="151"/>
    <cellStyle name="Accent3 - 40%" xfId="152"/>
    <cellStyle name="Accent3 - 60%" xfId="153"/>
    <cellStyle name="Accent3 2" xfId="46"/>
    <cellStyle name="Accent3 2 2" xfId="154"/>
    <cellStyle name="Accent4 - 20%" xfId="155"/>
    <cellStyle name="Accent4 - 40%" xfId="156"/>
    <cellStyle name="Accent4 - 60%" xfId="157"/>
    <cellStyle name="Accent4 2" xfId="47"/>
    <cellStyle name="Accent4 2 2" xfId="158"/>
    <cellStyle name="Accent5 - 20%" xfId="159"/>
    <cellStyle name="Accent5 - 40%" xfId="160"/>
    <cellStyle name="Accent5 - 60%" xfId="161"/>
    <cellStyle name="Accent5 2" xfId="48"/>
    <cellStyle name="Accent6 - 20%" xfId="162"/>
    <cellStyle name="Accent6 - 40%" xfId="163"/>
    <cellStyle name="Accent6 - 60%" xfId="164"/>
    <cellStyle name="Accent6 2" xfId="49"/>
    <cellStyle name="Accent6 2 2" xfId="165"/>
    <cellStyle name="Bad 2" xfId="50"/>
    <cellStyle name="Bad 2 2" xfId="166"/>
    <cellStyle name="Calculation 2" xfId="51"/>
    <cellStyle name="Calculation 2 2" xfId="167"/>
    <cellStyle name="Check Cell 2" xfId="52"/>
    <cellStyle name="Comma" xfId="1" builtinId="3"/>
    <cellStyle name="Comma [0] 2" xfId="168"/>
    <cellStyle name="Comma 2" xfId="15"/>
    <cellStyle name="Comma 2 2" xfId="53"/>
    <cellStyle name="Comma 2 2 2" xfId="54"/>
    <cellStyle name="Comma 2 3" xfId="55"/>
    <cellStyle name="Comma 3" xfId="56"/>
    <cellStyle name="Comma 3 2" xfId="57"/>
    <cellStyle name="Comma 3 2 2" xfId="58"/>
    <cellStyle name="Comma 3 3" xfId="59"/>
    <cellStyle name="Comma 3 3 2" xfId="169"/>
    <cellStyle name="Comma 3 3 3" xfId="170"/>
    <cellStyle name="Comma 3 4" xfId="10"/>
    <cellStyle name="Comma 4" xfId="171"/>
    <cellStyle name="Comma 4 2" xfId="172"/>
    <cellStyle name="Comma 5" xfId="173"/>
    <cellStyle name="Comma 6" xfId="174"/>
    <cellStyle name="Currency 2" xfId="60"/>
    <cellStyle name="Currency 2 2" xfId="61"/>
    <cellStyle name="Currency 2 2 2" xfId="62"/>
    <cellStyle name="Currency 2 3" xfId="63"/>
    <cellStyle name="Currency 2 4" xfId="175"/>
    <cellStyle name="Currency 3" xfId="64"/>
    <cellStyle name="Currency 3 2" xfId="65"/>
    <cellStyle name="Currency 3 2 2" xfId="24"/>
    <cellStyle name="Currency 3 3" xfId="66"/>
    <cellStyle name="Currency 3 4" xfId="11"/>
    <cellStyle name="Currency 4" xfId="176"/>
    <cellStyle name="Currency 5" xfId="177"/>
    <cellStyle name="Currency 5 2" xfId="178"/>
    <cellStyle name="Currency 6" xfId="179"/>
    <cellStyle name="Data Field" xfId="67"/>
    <cellStyle name="Data Field 2" xfId="68"/>
    <cellStyle name="Data Field 2 2" xfId="69"/>
    <cellStyle name="Data Field 3" xfId="70"/>
    <cellStyle name="Data Name" xfId="71"/>
    <cellStyle name="Data Name 2" xfId="180"/>
    <cellStyle name="Date/Time" xfId="72"/>
    <cellStyle name="Emphasis 1" xfId="181"/>
    <cellStyle name="Emphasis 2" xfId="182"/>
    <cellStyle name="Emphasis 3" xfId="183"/>
    <cellStyle name="Explanatory Text 2" xfId="73"/>
    <cellStyle name="Good 2" xfId="74"/>
    <cellStyle name="Heading" xfId="75"/>
    <cellStyle name="Heading 1 2" xfId="76"/>
    <cellStyle name="Heading 1 2 2" xfId="184"/>
    <cellStyle name="Heading 2 2" xfId="185"/>
    <cellStyle name="Heading 2 2 2" xfId="186"/>
    <cellStyle name="Heading 2 3" xfId="187"/>
    <cellStyle name="Heading 3 2" xfId="77"/>
    <cellStyle name="Heading 3 2 2" xfId="188"/>
    <cellStyle name="Heading 4 2" xfId="78"/>
    <cellStyle name="Heading 4 2 2" xfId="189"/>
    <cellStyle name="Hyperlink" xfId="14" builtinId="8"/>
    <cellStyle name="Hyperlink 2" xfId="21"/>
    <cellStyle name="Hyperlink 2 2" xfId="190"/>
    <cellStyle name="Hyperlink 2 2 2" xfId="191"/>
    <cellStyle name="Hyperlink 2_ResWXMF_FY10v2_0" xfId="192"/>
    <cellStyle name="Hyperlink 3" xfId="79"/>
    <cellStyle name="Hyperlink 3 2" xfId="193"/>
    <cellStyle name="Hyperlink 3 3" xfId="194"/>
    <cellStyle name="Hyperlink 4" xfId="22"/>
    <cellStyle name="Hyperlink 4 2" xfId="195"/>
    <cellStyle name="Hyperlink 5" xfId="196"/>
    <cellStyle name="Input 2" xfId="80"/>
    <cellStyle name="Linked Cell 2" xfId="81"/>
    <cellStyle name="Neutral 2" xfId="82"/>
    <cellStyle name="Neutral 2 2" xfId="197"/>
    <cellStyle name="Normal" xfId="0" builtinId="0"/>
    <cellStyle name="Normal 10" xfId="83"/>
    <cellStyle name="Normal 10 2" xfId="198"/>
    <cellStyle name="Normal 11" xfId="84"/>
    <cellStyle name="Normal 12" xfId="85"/>
    <cellStyle name="Normal 13" xfId="5"/>
    <cellStyle name="Normal 13 2" xfId="86"/>
    <cellStyle name="Normal 13 3" xfId="199"/>
    <cellStyle name="Normal 14" xfId="87"/>
    <cellStyle name="Normal 14 2" xfId="200"/>
    <cellStyle name="Normal 14 3" xfId="201"/>
    <cellStyle name="Normal 15" xfId="88"/>
    <cellStyle name="Normal 15 2" xfId="202"/>
    <cellStyle name="Normal 16" xfId="20"/>
    <cellStyle name="Normal 17" xfId="203"/>
    <cellStyle name="Normal 2" xfId="16"/>
    <cellStyle name="Normal 2 10" xfId="204"/>
    <cellStyle name="Normal 2 10 10" xfId="205"/>
    <cellStyle name="Normal 2 10 11" xfId="206"/>
    <cellStyle name="Normal 2 10 12" xfId="207"/>
    <cellStyle name="Normal 2 10 13" xfId="208"/>
    <cellStyle name="Normal 2 10 14" xfId="209"/>
    <cellStyle name="Normal 2 10 15" xfId="210"/>
    <cellStyle name="Normal 2 10 16" xfId="211"/>
    <cellStyle name="Normal 2 10 17" xfId="212"/>
    <cellStyle name="Normal 2 10 18" xfId="213"/>
    <cellStyle name="Normal 2 10 19" xfId="214"/>
    <cellStyle name="Normal 2 10 2" xfId="215"/>
    <cellStyle name="Normal 2 10 20" xfId="216"/>
    <cellStyle name="Normal 2 10 21" xfId="217"/>
    <cellStyle name="Normal 2 10 22" xfId="218"/>
    <cellStyle name="Normal 2 10 23" xfId="219"/>
    <cellStyle name="Normal 2 10 3" xfId="220"/>
    <cellStyle name="Normal 2 10 4" xfId="221"/>
    <cellStyle name="Normal 2 10 5" xfId="222"/>
    <cellStyle name="Normal 2 10 6" xfId="223"/>
    <cellStyle name="Normal 2 10 7" xfId="224"/>
    <cellStyle name="Normal 2 10 8" xfId="225"/>
    <cellStyle name="Normal 2 10 9" xfId="226"/>
    <cellStyle name="Normal 2 11" xfId="227"/>
    <cellStyle name="Normal 2 11 10" xfId="228"/>
    <cellStyle name="Normal 2 11 11" xfId="229"/>
    <cellStyle name="Normal 2 11 12" xfId="230"/>
    <cellStyle name="Normal 2 11 13" xfId="231"/>
    <cellStyle name="Normal 2 11 14" xfId="232"/>
    <cellStyle name="Normal 2 11 15" xfId="233"/>
    <cellStyle name="Normal 2 11 16" xfId="234"/>
    <cellStyle name="Normal 2 11 17" xfId="235"/>
    <cellStyle name="Normal 2 11 18" xfId="236"/>
    <cellStyle name="Normal 2 11 19" xfId="237"/>
    <cellStyle name="Normal 2 11 2" xfId="238"/>
    <cellStyle name="Normal 2 11 20" xfId="239"/>
    <cellStyle name="Normal 2 11 21" xfId="240"/>
    <cellStyle name="Normal 2 11 22" xfId="241"/>
    <cellStyle name="Normal 2 11 23" xfId="242"/>
    <cellStyle name="Normal 2 11 3" xfId="243"/>
    <cellStyle name="Normal 2 11 4" xfId="244"/>
    <cellStyle name="Normal 2 11 5" xfId="245"/>
    <cellStyle name="Normal 2 11 6" xfId="246"/>
    <cellStyle name="Normal 2 11 7" xfId="247"/>
    <cellStyle name="Normal 2 11 8" xfId="248"/>
    <cellStyle name="Normal 2 11 9" xfId="249"/>
    <cellStyle name="Normal 2 12" xfId="250"/>
    <cellStyle name="Normal 2 12 10" xfId="251"/>
    <cellStyle name="Normal 2 12 11" xfId="252"/>
    <cellStyle name="Normal 2 12 12" xfId="253"/>
    <cellStyle name="Normal 2 12 13" xfId="254"/>
    <cellStyle name="Normal 2 12 14" xfId="255"/>
    <cellStyle name="Normal 2 12 15" xfId="256"/>
    <cellStyle name="Normal 2 12 16" xfId="257"/>
    <cellStyle name="Normal 2 12 17" xfId="258"/>
    <cellStyle name="Normal 2 12 18" xfId="259"/>
    <cellStyle name="Normal 2 12 19" xfId="260"/>
    <cellStyle name="Normal 2 12 2" xfId="261"/>
    <cellStyle name="Normal 2 12 20" xfId="262"/>
    <cellStyle name="Normal 2 12 21" xfId="263"/>
    <cellStyle name="Normal 2 12 22" xfId="264"/>
    <cellStyle name="Normal 2 12 23" xfId="265"/>
    <cellStyle name="Normal 2 12 3" xfId="266"/>
    <cellStyle name="Normal 2 12 4" xfId="267"/>
    <cellStyle name="Normal 2 12 5" xfId="268"/>
    <cellStyle name="Normal 2 12 6" xfId="269"/>
    <cellStyle name="Normal 2 12 7" xfId="270"/>
    <cellStyle name="Normal 2 12 8" xfId="271"/>
    <cellStyle name="Normal 2 12 9" xfId="272"/>
    <cellStyle name="Normal 2 13" xfId="273"/>
    <cellStyle name="Normal 2 13 10" xfId="274"/>
    <cellStyle name="Normal 2 13 11" xfId="275"/>
    <cellStyle name="Normal 2 13 12" xfId="276"/>
    <cellStyle name="Normal 2 13 13" xfId="277"/>
    <cellStyle name="Normal 2 13 14" xfId="278"/>
    <cellStyle name="Normal 2 13 15" xfId="279"/>
    <cellStyle name="Normal 2 13 16" xfId="280"/>
    <cellStyle name="Normal 2 13 17" xfId="281"/>
    <cellStyle name="Normal 2 13 18" xfId="282"/>
    <cellStyle name="Normal 2 13 19" xfId="283"/>
    <cellStyle name="Normal 2 13 2" xfId="284"/>
    <cellStyle name="Normal 2 13 20" xfId="285"/>
    <cellStyle name="Normal 2 13 21" xfId="286"/>
    <cellStyle name="Normal 2 13 22" xfId="287"/>
    <cellStyle name="Normal 2 13 23" xfId="288"/>
    <cellStyle name="Normal 2 13 3" xfId="289"/>
    <cellStyle name="Normal 2 13 4" xfId="290"/>
    <cellStyle name="Normal 2 13 5" xfId="291"/>
    <cellStyle name="Normal 2 13 6" xfId="292"/>
    <cellStyle name="Normal 2 13 7" xfId="293"/>
    <cellStyle name="Normal 2 13 8" xfId="294"/>
    <cellStyle name="Normal 2 13 9" xfId="295"/>
    <cellStyle name="Normal 2 14" xfId="296"/>
    <cellStyle name="Normal 2 14 10" xfId="297"/>
    <cellStyle name="Normal 2 14 11" xfId="298"/>
    <cellStyle name="Normal 2 14 12" xfId="299"/>
    <cellStyle name="Normal 2 14 13" xfId="300"/>
    <cellStyle name="Normal 2 14 14" xfId="301"/>
    <cellStyle name="Normal 2 14 15" xfId="302"/>
    <cellStyle name="Normal 2 14 16" xfId="303"/>
    <cellStyle name="Normal 2 14 17" xfId="304"/>
    <cellStyle name="Normal 2 14 18" xfId="305"/>
    <cellStyle name="Normal 2 14 19" xfId="306"/>
    <cellStyle name="Normal 2 14 2" xfId="307"/>
    <cellStyle name="Normal 2 14 20" xfId="308"/>
    <cellStyle name="Normal 2 14 21" xfId="309"/>
    <cellStyle name="Normal 2 14 22" xfId="310"/>
    <cellStyle name="Normal 2 14 23" xfId="311"/>
    <cellStyle name="Normal 2 14 3" xfId="312"/>
    <cellStyle name="Normal 2 14 4" xfId="313"/>
    <cellStyle name="Normal 2 14 5" xfId="314"/>
    <cellStyle name="Normal 2 14 6" xfId="315"/>
    <cellStyle name="Normal 2 14 7" xfId="316"/>
    <cellStyle name="Normal 2 14 8" xfId="317"/>
    <cellStyle name="Normal 2 14 9" xfId="318"/>
    <cellStyle name="Normal 2 15" xfId="319"/>
    <cellStyle name="Normal 2 15 10" xfId="320"/>
    <cellStyle name="Normal 2 15 11" xfId="321"/>
    <cellStyle name="Normal 2 15 12" xfId="322"/>
    <cellStyle name="Normal 2 15 13" xfId="323"/>
    <cellStyle name="Normal 2 15 14" xfId="324"/>
    <cellStyle name="Normal 2 15 15" xfId="325"/>
    <cellStyle name="Normal 2 15 16" xfId="326"/>
    <cellStyle name="Normal 2 15 17" xfId="327"/>
    <cellStyle name="Normal 2 15 18" xfId="328"/>
    <cellStyle name="Normal 2 15 19" xfId="329"/>
    <cellStyle name="Normal 2 15 2" xfId="330"/>
    <cellStyle name="Normal 2 15 20" xfId="331"/>
    <cellStyle name="Normal 2 15 21" xfId="332"/>
    <cellStyle name="Normal 2 15 22" xfId="333"/>
    <cellStyle name="Normal 2 15 23" xfId="334"/>
    <cellStyle name="Normal 2 15 3" xfId="335"/>
    <cellStyle name="Normal 2 15 4" xfId="336"/>
    <cellStyle name="Normal 2 15 5" xfId="337"/>
    <cellStyle name="Normal 2 15 6" xfId="338"/>
    <cellStyle name="Normal 2 15 7" xfId="339"/>
    <cellStyle name="Normal 2 15 8" xfId="340"/>
    <cellStyle name="Normal 2 15 9" xfId="341"/>
    <cellStyle name="Normal 2 16" xfId="342"/>
    <cellStyle name="Normal 2 16 10" xfId="343"/>
    <cellStyle name="Normal 2 16 11" xfId="344"/>
    <cellStyle name="Normal 2 16 12" xfId="345"/>
    <cellStyle name="Normal 2 16 13" xfId="346"/>
    <cellStyle name="Normal 2 16 14" xfId="347"/>
    <cellStyle name="Normal 2 16 15" xfId="348"/>
    <cellStyle name="Normal 2 16 16" xfId="349"/>
    <cellStyle name="Normal 2 16 17" xfId="350"/>
    <cellStyle name="Normal 2 16 18" xfId="351"/>
    <cellStyle name="Normal 2 16 19" xfId="352"/>
    <cellStyle name="Normal 2 16 2" xfId="353"/>
    <cellStyle name="Normal 2 16 20" xfId="354"/>
    <cellStyle name="Normal 2 16 21" xfId="355"/>
    <cellStyle name="Normal 2 16 22" xfId="356"/>
    <cellStyle name="Normal 2 16 23" xfId="357"/>
    <cellStyle name="Normal 2 16 3" xfId="358"/>
    <cellStyle name="Normal 2 16 4" xfId="359"/>
    <cellStyle name="Normal 2 16 5" xfId="360"/>
    <cellStyle name="Normal 2 16 6" xfId="361"/>
    <cellStyle name="Normal 2 16 7" xfId="362"/>
    <cellStyle name="Normal 2 16 8" xfId="363"/>
    <cellStyle name="Normal 2 16 9" xfId="364"/>
    <cellStyle name="Normal 2 17" xfId="365"/>
    <cellStyle name="Normal 2 17 10" xfId="366"/>
    <cellStyle name="Normal 2 17 11" xfId="367"/>
    <cellStyle name="Normal 2 17 12" xfId="368"/>
    <cellStyle name="Normal 2 17 13" xfId="369"/>
    <cellStyle name="Normal 2 17 14" xfId="370"/>
    <cellStyle name="Normal 2 17 15" xfId="371"/>
    <cellStyle name="Normal 2 17 16" xfId="372"/>
    <cellStyle name="Normal 2 17 17" xfId="373"/>
    <cellStyle name="Normal 2 17 18" xfId="374"/>
    <cellStyle name="Normal 2 17 19" xfId="375"/>
    <cellStyle name="Normal 2 17 2" xfId="376"/>
    <cellStyle name="Normal 2 17 20" xfId="377"/>
    <cellStyle name="Normal 2 17 21" xfId="378"/>
    <cellStyle name="Normal 2 17 22" xfId="379"/>
    <cellStyle name="Normal 2 17 23" xfId="380"/>
    <cellStyle name="Normal 2 17 3" xfId="381"/>
    <cellStyle name="Normal 2 17 4" xfId="382"/>
    <cellStyle name="Normal 2 17 5" xfId="383"/>
    <cellStyle name="Normal 2 17 6" xfId="384"/>
    <cellStyle name="Normal 2 17 7" xfId="385"/>
    <cellStyle name="Normal 2 17 8" xfId="386"/>
    <cellStyle name="Normal 2 17 9" xfId="387"/>
    <cellStyle name="Normal 2 18" xfId="388"/>
    <cellStyle name="Normal 2 18 10" xfId="389"/>
    <cellStyle name="Normal 2 18 11" xfId="390"/>
    <cellStyle name="Normal 2 18 12" xfId="391"/>
    <cellStyle name="Normal 2 18 13" xfId="392"/>
    <cellStyle name="Normal 2 18 14" xfId="393"/>
    <cellStyle name="Normal 2 18 15" xfId="394"/>
    <cellStyle name="Normal 2 18 16" xfId="395"/>
    <cellStyle name="Normal 2 18 17" xfId="396"/>
    <cellStyle name="Normal 2 18 18" xfId="397"/>
    <cellStyle name="Normal 2 18 19" xfId="398"/>
    <cellStyle name="Normal 2 18 2" xfId="399"/>
    <cellStyle name="Normal 2 18 20" xfId="400"/>
    <cellStyle name="Normal 2 18 21" xfId="401"/>
    <cellStyle name="Normal 2 18 22" xfId="402"/>
    <cellStyle name="Normal 2 18 23" xfId="403"/>
    <cellStyle name="Normal 2 18 3" xfId="404"/>
    <cellStyle name="Normal 2 18 4" xfId="405"/>
    <cellStyle name="Normal 2 18 5" xfId="406"/>
    <cellStyle name="Normal 2 18 6" xfId="407"/>
    <cellStyle name="Normal 2 18 7" xfId="408"/>
    <cellStyle name="Normal 2 18 8" xfId="409"/>
    <cellStyle name="Normal 2 18 9" xfId="410"/>
    <cellStyle name="Normal 2 19" xfId="411"/>
    <cellStyle name="Normal 2 19 10" xfId="412"/>
    <cellStyle name="Normal 2 19 11" xfId="413"/>
    <cellStyle name="Normal 2 19 12" xfId="414"/>
    <cellStyle name="Normal 2 19 13" xfId="415"/>
    <cellStyle name="Normal 2 19 14" xfId="416"/>
    <cellStyle name="Normal 2 19 15" xfId="417"/>
    <cellStyle name="Normal 2 19 16" xfId="418"/>
    <cellStyle name="Normal 2 19 17" xfId="419"/>
    <cellStyle name="Normal 2 19 18" xfId="420"/>
    <cellStyle name="Normal 2 19 19" xfId="421"/>
    <cellStyle name="Normal 2 19 2" xfId="422"/>
    <cellStyle name="Normal 2 19 20" xfId="423"/>
    <cellStyle name="Normal 2 19 21" xfId="424"/>
    <cellStyle name="Normal 2 19 22" xfId="425"/>
    <cellStyle name="Normal 2 19 23" xfId="426"/>
    <cellStyle name="Normal 2 19 3" xfId="427"/>
    <cellStyle name="Normal 2 19 4" xfId="428"/>
    <cellStyle name="Normal 2 19 5" xfId="429"/>
    <cellStyle name="Normal 2 19 6" xfId="430"/>
    <cellStyle name="Normal 2 19 7" xfId="431"/>
    <cellStyle name="Normal 2 19 8" xfId="432"/>
    <cellStyle name="Normal 2 19 9" xfId="433"/>
    <cellStyle name="Normal 2 2" xfId="89"/>
    <cellStyle name="Normal 2 2 2" xfId="90"/>
    <cellStyle name="Normal 2 2 2 2" xfId="91"/>
    <cellStyle name="Normal 2 2 3" xfId="92"/>
    <cellStyle name="Normal 2 2 3 2" xfId="434"/>
    <cellStyle name="Normal 2 2 3 3" xfId="435"/>
    <cellStyle name="Normal 2 20" xfId="436"/>
    <cellStyle name="Normal 2 20 10" xfId="437"/>
    <cellStyle name="Normal 2 20 11" xfId="438"/>
    <cellStyle name="Normal 2 20 12" xfId="439"/>
    <cellStyle name="Normal 2 20 13" xfId="440"/>
    <cellStyle name="Normal 2 20 14" xfId="441"/>
    <cellStyle name="Normal 2 20 15" xfId="442"/>
    <cellStyle name="Normal 2 20 16" xfId="443"/>
    <cellStyle name="Normal 2 20 17" xfId="444"/>
    <cellStyle name="Normal 2 20 18" xfId="445"/>
    <cellStyle name="Normal 2 20 19" xfId="446"/>
    <cellStyle name="Normal 2 20 2" xfId="447"/>
    <cellStyle name="Normal 2 20 20" xfId="448"/>
    <cellStyle name="Normal 2 20 21" xfId="449"/>
    <cellStyle name="Normal 2 20 22" xfId="450"/>
    <cellStyle name="Normal 2 20 23" xfId="451"/>
    <cellStyle name="Normal 2 20 3" xfId="452"/>
    <cellStyle name="Normal 2 20 4" xfId="453"/>
    <cellStyle name="Normal 2 20 5" xfId="454"/>
    <cellStyle name="Normal 2 20 6" xfId="455"/>
    <cellStyle name="Normal 2 20 7" xfId="456"/>
    <cellStyle name="Normal 2 20 8" xfId="457"/>
    <cellStyle name="Normal 2 20 9" xfId="458"/>
    <cellStyle name="Normal 2 21" xfId="459"/>
    <cellStyle name="Normal 2 21 10" xfId="460"/>
    <cellStyle name="Normal 2 21 11" xfId="461"/>
    <cellStyle name="Normal 2 21 12" xfId="462"/>
    <cellStyle name="Normal 2 21 13" xfId="463"/>
    <cellStyle name="Normal 2 21 14" xfId="464"/>
    <cellStyle name="Normal 2 21 15" xfId="465"/>
    <cellStyle name="Normal 2 21 16" xfId="466"/>
    <cellStyle name="Normal 2 21 17" xfId="467"/>
    <cellStyle name="Normal 2 21 18" xfId="468"/>
    <cellStyle name="Normal 2 21 19" xfId="469"/>
    <cellStyle name="Normal 2 21 2" xfId="470"/>
    <cellStyle name="Normal 2 21 20" xfId="471"/>
    <cellStyle name="Normal 2 21 21" xfId="472"/>
    <cellStyle name="Normal 2 21 22" xfId="473"/>
    <cellStyle name="Normal 2 21 23" xfId="474"/>
    <cellStyle name="Normal 2 21 3" xfId="475"/>
    <cellStyle name="Normal 2 21 4" xfId="476"/>
    <cellStyle name="Normal 2 21 5" xfId="477"/>
    <cellStyle name="Normal 2 21 6" xfId="478"/>
    <cellStyle name="Normal 2 21 7" xfId="479"/>
    <cellStyle name="Normal 2 21 8" xfId="480"/>
    <cellStyle name="Normal 2 21 9" xfId="481"/>
    <cellStyle name="Normal 2 22" xfId="482"/>
    <cellStyle name="Normal 2 22 10" xfId="483"/>
    <cellStyle name="Normal 2 22 11" xfId="484"/>
    <cellStyle name="Normal 2 22 12" xfId="485"/>
    <cellStyle name="Normal 2 22 13" xfId="486"/>
    <cellStyle name="Normal 2 22 14" xfId="487"/>
    <cellStyle name="Normal 2 22 15" xfId="488"/>
    <cellStyle name="Normal 2 22 16" xfId="489"/>
    <cellStyle name="Normal 2 22 17" xfId="490"/>
    <cellStyle name="Normal 2 22 18" xfId="491"/>
    <cellStyle name="Normal 2 22 19" xfId="492"/>
    <cellStyle name="Normal 2 22 2" xfId="493"/>
    <cellStyle name="Normal 2 22 20" xfId="494"/>
    <cellStyle name="Normal 2 22 21" xfId="495"/>
    <cellStyle name="Normal 2 22 22" xfId="496"/>
    <cellStyle name="Normal 2 22 23" xfId="497"/>
    <cellStyle name="Normal 2 22 3" xfId="498"/>
    <cellStyle name="Normal 2 22 4" xfId="499"/>
    <cellStyle name="Normal 2 22 5" xfId="500"/>
    <cellStyle name="Normal 2 22 6" xfId="501"/>
    <cellStyle name="Normal 2 22 7" xfId="502"/>
    <cellStyle name="Normal 2 22 8" xfId="503"/>
    <cellStyle name="Normal 2 22 9" xfId="504"/>
    <cellStyle name="Normal 2 23" xfId="505"/>
    <cellStyle name="Normal 2 23 10" xfId="506"/>
    <cellStyle name="Normal 2 23 11" xfId="507"/>
    <cellStyle name="Normal 2 23 12" xfId="508"/>
    <cellStyle name="Normal 2 23 13" xfId="509"/>
    <cellStyle name="Normal 2 23 14" xfId="510"/>
    <cellStyle name="Normal 2 23 15" xfId="511"/>
    <cellStyle name="Normal 2 23 16" xfId="512"/>
    <cellStyle name="Normal 2 23 17" xfId="513"/>
    <cellStyle name="Normal 2 23 18" xfId="514"/>
    <cellStyle name="Normal 2 23 19" xfId="515"/>
    <cellStyle name="Normal 2 23 2" xfId="516"/>
    <cellStyle name="Normal 2 23 20" xfId="517"/>
    <cellStyle name="Normal 2 23 21" xfId="518"/>
    <cellStyle name="Normal 2 23 22" xfId="519"/>
    <cellStyle name="Normal 2 23 23" xfId="520"/>
    <cellStyle name="Normal 2 23 3" xfId="521"/>
    <cellStyle name="Normal 2 23 4" xfId="522"/>
    <cellStyle name="Normal 2 23 5" xfId="523"/>
    <cellStyle name="Normal 2 23 6" xfId="524"/>
    <cellStyle name="Normal 2 23 7" xfId="525"/>
    <cellStyle name="Normal 2 23 8" xfId="526"/>
    <cellStyle name="Normal 2 23 9" xfId="527"/>
    <cellStyle name="Normal 2 24" xfId="528"/>
    <cellStyle name="Normal 2 24 10" xfId="529"/>
    <cellStyle name="Normal 2 24 11" xfId="530"/>
    <cellStyle name="Normal 2 24 12" xfId="531"/>
    <cellStyle name="Normal 2 24 13" xfId="532"/>
    <cellStyle name="Normal 2 24 14" xfId="533"/>
    <cellStyle name="Normal 2 24 15" xfId="534"/>
    <cellStyle name="Normal 2 24 16" xfId="535"/>
    <cellStyle name="Normal 2 24 17" xfId="536"/>
    <cellStyle name="Normal 2 24 18" xfId="537"/>
    <cellStyle name="Normal 2 24 19" xfId="538"/>
    <cellStyle name="Normal 2 24 2" xfId="539"/>
    <cellStyle name="Normal 2 24 20" xfId="540"/>
    <cellStyle name="Normal 2 24 21" xfId="541"/>
    <cellStyle name="Normal 2 24 22" xfId="542"/>
    <cellStyle name="Normal 2 24 23" xfId="543"/>
    <cellStyle name="Normal 2 24 3" xfId="544"/>
    <cellStyle name="Normal 2 24 4" xfId="545"/>
    <cellStyle name="Normal 2 24 5" xfId="546"/>
    <cellStyle name="Normal 2 24 6" xfId="547"/>
    <cellStyle name="Normal 2 24 7" xfId="548"/>
    <cellStyle name="Normal 2 24 8" xfId="549"/>
    <cellStyle name="Normal 2 24 9" xfId="550"/>
    <cellStyle name="Normal 2 25" xfId="551"/>
    <cellStyle name="Normal 2 25 10" xfId="552"/>
    <cellStyle name="Normal 2 25 11" xfId="553"/>
    <cellStyle name="Normal 2 25 12" xfId="554"/>
    <cellStyle name="Normal 2 25 13" xfId="555"/>
    <cellStyle name="Normal 2 25 14" xfId="556"/>
    <cellStyle name="Normal 2 25 15" xfId="557"/>
    <cellStyle name="Normal 2 25 16" xfId="558"/>
    <cellStyle name="Normal 2 25 17" xfId="559"/>
    <cellStyle name="Normal 2 25 18" xfId="560"/>
    <cellStyle name="Normal 2 25 19" xfId="561"/>
    <cellStyle name="Normal 2 25 2" xfId="562"/>
    <cellStyle name="Normal 2 25 20" xfId="563"/>
    <cellStyle name="Normal 2 25 21" xfId="564"/>
    <cellStyle name="Normal 2 25 22" xfId="565"/>
    <cellStyle name="Normal 2 25 23" xfId="566"/>
    <cellStyle name="Normal 2 25 3" xfId="567"/>
    <cellStyle name="Normal 2 25 4" xfId="568"/>
    <cellStyle name="Normal 2 25 5" xfId="569"/>
    <cellStyle name="Normal 2 25 6" xfId="570"/>
    <cellStyle name="Normal 2 25 7" xfId="571"/>
    <cellStyle name="Normal 2 25 8" xfId="572"/>
    <cellStyle name="Normal 2 25 9" xfId="573"/>
    <cellStyle name="Normal 2 26" xfId="574"/>
    <cellStyle name="Normal 2 26 10" xfId="575"/>
    <cellStyle name="Normal 2 26 11" xfId="576"/>
    <cellStyle name="Normal 2 26 12" xfId="577"/>
    <cellStyle name="Normal 2 26 13" xfId="578"/>
    <cellStyle name="Normal 2 26 14" xfId="579"/>
    <cellStyle name="Normal 2 26 15" xfId="580"/>
    <cellStyle name="Normal 2 26 16" xfId="581"/>
    <cellStyle name="Normal 2 26 17" xfId="582"/>
    <cellStyle name="Normal 2 26 18" xfId="583"/>
    <cellStyle name="Normal 2 26 19" xfId="584"/>
    <cellStyle name="Normal 2 26 2" xfId="585"/>
    <cellStyle name="Normal 2 26 20" xfId="586"/>
    <cellStyle name="Normal 2 26 21" xfId="587"/>
    <cellStyle name="Normal 2 26 22" xfId="588"/>
    <cellStyle name="Normal 2 26 23" xfId="589"/>
    <cellStyle name="Normal 2 26 3" xfId="590"/>
    <cellStyle name="Normal 2 26 4" xfId="591"/>
    <cellStyle name="Normal 2 26 5" xfId="592"/>
    <cellStyle name="Normal 2 26 6" xfId="593"/>
    <cellStyle name="Normal 2 26 7" xfId="594"/>
    <cellStyle name="Normal 2 26 8" xfId="595"/>
    <cellStyle name="Normal 2 26 9" xfId="596"/>
    <cellStyle name="Normal 2 27" xfId="597"/>
    <cellStyle name="Normal 2 27 10" xfId="598"/>
    <cellStyle name="Normal 2 27 11" xfId="599"/>
    <cellStyle name="Normal 2 27 12" xfId="600"/>
    <cellStyle name="Normal 2 27 13" xfId="601"/>
    <cellStyle name="Normal 2 27 14" xfId="602"/>
    <cellStyle name="Normal 2 27 15" xfId="603"/>
    <cellStyle name="Normal 2 27 16" xfId="604"/>
    <cellStyle name="Normal 2 27 17" xfId="605"/>
    <cellStyle name="Normal 2 27 18" xfId="606"/>
    <cellStyle name="Normal 2 27 19" xfId="607"/>
    <cellStyle name="Normal 2 27 2" xfId="608"/>
    <cellStyle name="Normal 2 27 20" xfId="609"/>
    <cellStyle name="Normal 2 27 21" xfId="610"/>
    <cellStyle name="Normal 2 27 22" xfId="611"/>
    <cellStyle name="Normal 2 27 23" xfId="612"/>
    <cellStyle name="Normal 2 27 3" xfId="613"/>
    <cellStyle name="Normal 2 27 4" xfId="614"/>
    <cellStyle name="Normal 2 27 5" xfId="615"/>
    <cellStyle name="Normal 2 27 6" xfId="616"/>
    <cellStyle name="Normal 2 27 7" xfId="617"/>
    <cellStyle name="Normal 2 27 8" xfId="618"/>
    <cellStyle name="Normal 2 27 9" xfId="619"/>
    <cellStyle name="Normal 2 28" xfId="620"/>
    <cellStyle name="Normal 2 28 10" xfId="621"/>
    <cellStyle name="Normal 2 28 11" xfId="622"/>
    <cellStyle name="Normal 2 28 12" xfId="623"/>
    <cellStyle name="Normal 2 28 13" xfId="624"/>
    <cellStyle name="Normal 2 28 14" xfId="625"/>
    <cellStyle name="Normal 2 28 15" xfId="626"/>
    <cellStyle name="Normal 2 28 16" xfId="627"/>
    <cellStyle name="Normal 2 28 17" xfId="628"/>
    <cellStyle name="Normal 2 28 18" xfId="629"/>
    <cellStyle name="Normal 2 28 19" xfId="630"/>
    <cellStyle name="Normal 2 28 2" xfId="631"/>
    <cellStyle name="Normal 2 28 20" xfId="632"/>
    <cellStyle name="Normal 2 28 21" xfId="633"/>
    <cellStyle name="Normal 2 28 22" xfId="634"/>
    <cellStyle name="Normal 2 28 23" xfId="635"/>
    <cellStyle name="Normal 2 28 3" xfId="636"/>
    <cellStyle name="Normal 2 28 4" xfId="637"/>
    <cellStyle name="Normal 2 28 5" xfId="638"/>
    <cellStyle name="Normal 2 28 6" xfId="639"/>
    <cellStyle name="Normal 2 28 7" xfId="640"/>
    <cellStyle name="Normal 2 28 8" xfId="641"/>
    <cellStyle name="Normal 2 28 9" xfId="642"/>
    <cellStyle name="Normal 2 29" xfId="643"/>
    <cellStyle name="Normal 2 29 10" xfId="644"/>
    <cellStyle name="Normal 2 29 11" xfId="645"/>
    <cellStyle name="Normal 2 29 12" xfId="646"/>
    <cellStyle name="Normal 2 29 13" xfId="647"/>
    <cellStyle name="Normal 2 29 14" xfId="648"/>
    <cellStyle name="Normal 2 29 15" xfId="649"/>
    <cellStyle name="Normal 2 29 16" xfId="650"/>
    <cellStyle name="Normal 2 29 17" xfId="651"/>
    <cellStyle name="Normal 2 29 18" xfId="652"/>
    <cellStyle name="Normal 2 29 19" xfId="653"/>
    <cellStyle name="Normal 2 29 2" xfId="654"/>
    <cellStyle name="Normal 2 29 20" xfId="655"/>
    <cellStyle name="Normal 2 29 21" xfId="656"/>
    <cellStyle name="Normal 2 29 22" xfId="657"/>
    <cellStyle name="Normal 2 29 23" xfId="658"/>
    <cellStyle name="Normal 2 29 3" xfId="659"/>
    <cellStyle name="Normal 2 29 4" xfId="660"/>
    <cellStyle name="Normal 2 29 5" xfId="661"/>
    <cellStyle name="Normal 2 29 6" xfId="662"/>
    <cellStyle name="Normal 2 29 7" xfId="663"/>
    <cellStyle name="Normal 2 29 8" xfId="664"/>
    <cellStyle name="Normal 2 29 9" xfId="665"/>
    <cellStyle name="Normal 2 3" xfId="93"/>
    <cellStyle name="Normal 2 3 2" xfId="94"/>
    <cellStyle name="Normal 2 3 2 2" xfId="666"/>
    <cellStyle name="Normal 2 3 3" xfId="667"/>
    <cellStyle name="Normal 2 3 3 2" xfId="668"/>
    <cellStyle name="Normal 2 3 4" xfId="669"/>
    <cellStyle name="Normal 2 30" xfId="670"/>
    <cellStyle name="Normal 2 30 10" xfId="671"/>
    <cellStyle name="Normal 2 30 11" xfId="672"/>
    <cellStyle name="Normal 2 30 12" xfId="673"/>
    <cellStyle name="Normal 2 30 13" xfId="674"/>
    <cellStyle name="Normal 2 30 14" xfId="675"/>
    <cellStyle name="Normal 2 30 15" xfId="676"/>
    <cellStyle name="Normal 2 30 16" xfId="677"/>
    <cellStyle name="Normal 2 30 17" xfId="678"/>
    <cellStyle name="Normal 2 30 18" xfId="679"/>
    <cellStyle name="Normal 2 30 19" xfId="680"/>
    <cellStyle name="Normal 2 30 2" xfId="681"/>
    <cellStyle name="Normal 2 30 20" xfId="682"/>
    <cellStyle name="Normal 2 30 21" xfId="683"/>
    <cellStyle name="Normal 2 30 22" xfId="684"/>
    <cellStyle name="Normal 2 30 23" xfId="685"/>
    <cellStyle name="Normal 2 30 3" xfId="686"/>
    <cellStyle name="Normal 2 30 4" xfId="687"/>
    <cellStyle name="Normal 2 30 5" xfId="688"/>
    <cellStyle name="Normal 2 30 6" xfId="689"/>
    <cellStyle name="Normal 2 30 7" xfId="690"/>
    <cellStyle name="Normal 2 30 8" xfId="691"/>
    <cellStyle name="Normal 2 30 9" xfId="692"/>
    <cellStyle name="Normal 2 31" xfId="693"/>
    <cellStyle name="Normal 2 31 10" xfId="694"/>
    <cellStyle name="Normal 2 31 11" xfId="695"/>
    <cellStyle name="Normal 2 31 12" xfId="696"/>
    <cellStyle name="Normal 2 31 13" xfId="697"/>
    <cellStyle name="Normal 2 31 14" xfId="698"/>
    <cellStyle name="Normal 2 31 15" xfId="699"/>
    <cellStyle name="Normal 2 31 16" xfId="700"/>
    <cellStyle name="Normal 2 31 17" xfId="701"/>
    <cellStyle name="Normal 2 31 18" xfId="702"/>
    <cellStyle name="Normal 2 31 19" xfId="703"/>
    <cellStyle name="Normal 2 31 2" xfId="704"/>
    <cellStyle name="Normal 2 31 20" xfId="705"/>
    <cellStyle name="Normal 2 31 21" xfId="706"/>
    <cellStyle name="Normal 2 31 22" xfId="707"/>
    <cellStyle name="Normal 2 31 23" xfId="708"/>
    <cellStyle name="Normal 2 31 3" xfId="709"/>
    <cellStyle name="Normal 2 31 4" xfId="710"/>
    <cellStyle name="Normal 2 31 5" xfId="711"/>
    <cellStyle name="Normal 2 31 6" xfId="712"/>
    <cellStyle name="Normal 2 31 7" xfId="713"/>
    <cellStyle name="Normal 2 31 8" xfId="714"/>
    <cellStyle name="Normal 2 31 9" xfId="715"/>
    <cellStyle name="Normal 2 32" xfId="716"/>
    <cellStyle name="Normal 2 32 10" xfId="717"/>
    <cellStyle name="Normal 2 32 11" xfId="718"/>
    <cellStyle name="Normal 2 32 12" xfId="719"/>
    <cellStyle name="Normal 2 32 13" xfId="720"/>
    <cellStyle name="Normal 2 32 14" xfId="721"/>
    <cellStyle name="Normal 2 32 15" xfId="722"/>
    <cellStyle name="Normal 2 32 16" xfId="723"/>
    <cellStyle name="Normal 2 32 17" xfId="724"/>
    <cellStyle name="Normal 2 32 18" xfId="725"/>
    <cellStyle name="Normal 2 32 19" xfId="726"/>
    <cellStyle name="Normal 2 32 2" xfId="727"/>
    <cellStyle name="Normal 2 32 20" xfId="728"/>
    <cellStyle name="Normal 2 32 21" xfId="729"/>
    <cellStyle name="Normal 2 32 22" xfId="730"/>
    <cellStyle name="Normal 2 32 23" xfId="731"/>
    <cellStyle name="Normal 2 32 3" xfId="732"/>
    <cellStyle name="Normal 2 32 4" xfId="733"/>
    <cellStyle name="Normal 2 32 5" xfId="734"/>
    <cellStyle name="Normal 2 32 6" xfId="735"/>
    <cellStyle name="Normal 2 32 7" xfId="736"/>
    <cellStyle name="Normal 2 32 8" xfId="737"/>
    <cellStyle name="Normal 2 32 9" xfId="738"/>
    <cellStyle name="Normal 2 33" xfId="739"/>
    <cellStyle name="Normal 2 33 10" xfId="740"/>
    <cellStyle name="Normal 2 33 11" xfId="741"/>
    <cellStyle name="Normal 2 33 12" xfId="742"/>
    <cellStyle name="Normal 2 33 13" xfId="743"/>
    <cellStyle name="Normal 2 33 14" xfId="744"/>
    <cellStyle name="Normal 2 33 15" xfId="745"/>
    <cellStyle name="Normal 2 33 16" xfId="746"/>
    <cellStyle name="Normal 2 33 17" xfId="747"/>
    <cellStyle name="Normal 2 33 18" xfId="748"/>
    <cellStyle name="Normal 2 33 19" xfId="749"/>
    <cellStyle name="Normal 2 33 2" xfId="750"/>
    <cellStyle name="Normal 2 33 20" xfId="751"/>
    <cellStyle name="Normal 2 33 21" xfId="752"/>
    <cellStyle name="Normal 2 33 22" xfId="753"/>
    <cellStyle name="Normal 2 33 23" xfId="754"/>
    <cellStyle name="Normal 2 33 3" xfId="755"/>
    <cellStyle name="Normal 2 33 4" xfId="756"/>
    <cellStyle name="Normal 2 33 5" xfId="757"/>
    <cellStyle name="Normal 2 33 6" xfId="758"/>
    <cellStyle name="Normal 2 33 7" xfId="759"/>
    <cellStyle name="Normal 2 33 8" xfId="760"/>
    <cellStyle name="Normal 2 33 9" xfId="761"/>
    <cellStyle name="Normal 2 34" xfId="762"/>
    <cellStyle name="Normal 2 34 10" xfId="763"/>
    <cellStyle name="Normal 2 34 11" xfId="764"/>
    <cellStyle name="Normal 2 34 12" xfId="765"/>
    <cellStyle name="Normal 2 34 13" xfId="766"/>
    <cellStyle name="Normal 2 34 14" xfId="767"/>
    <cellStyle name="Normal 2 34 15" xfId="768"/>
    <cellStyle name="Normal 2 34 16" xfId="769"/>
    <cellStyle name="Normal 2 34 17" xfId="770"/>
    <cellStyle name="Normal 2 34 18" xfId="771"/>
    <cellStyle name="Normal 2 34 19" xfId="772"/>
    <cellStyle name="Normal 2 34 2" xfId="773"/>
    <cellStyle name="Normal 2 34 20" xfId="774"/>
    <cellStyle name="Normal 2 34 21" xfId="775"/>
    <cellStyle name="Normal 2 34 22" xfId="776"/>
    <cellStyle name="Normal 2 34 23" xfId="777"/>
    <cellStyle name="Normal 2 34 3" xfId="778"/>
    <cellStyle name="Normal 2 34 4" xfId="779"/>
    <cellStyle name="Normal 2 34 5" xfId="780"/>
    <cellStyle name="Normal 2 34 6" xfId="781"/>
    <cellStyle name="Normal 2 34 7" xfId="782"/>
    <cellStyle name="Normal 2 34 8" xfId="783"/>
    <cellStyle name="Normal 2 34 9" xfId="784"/>
    <cellStyle name="Normal 2 35" xfId="785"/>
    <cellStyle name="Normal 2 35 10" xfId="786"/>
    <cellStyle name="Normal 2 35 11" xfId="787"/>
    <cellStyle name="Normal 2 35 12" xfId="788"/>
    <cellStyle name="Normal 2 35 13" xfId="789"/>
    <cellStyle name="Normal 2 35 14" xfId="790"/>
    <cellStyle name="Normal 2 35 15" xfId="791"/>
    <cellStyle name="Normal 2 35 16" xfId="792"/>
    <cellStyle name="Normal 2 35 17" xfId="793"/>
    <cellStyle name="Normal 2 35 18" xfId="794"/>
    <cellStyle name="Normal 2 35 19" xfId="795"/>
    <cellStyle name="Normal 2 35 2" xfId="796"/>
    <cellStyle name="Normal 2 35 20" xfId="797"/>
    <cellStyle name="Normal 2 35 21" xfId="798"/>
    <cellStyle name="Normal 2 35 22" xfId="799"/>
    <cellStyle name="Normal 2 35 23" xfId="800"/>
    <cellStyle name="Normal 2 35 3" xfId="801"/>
    <cellStyle name="Normal 2 35 4" xfId="802"/>
    <cellStyle name="Normal 2 35 5" xfId="803"/>
    <cellStyle name="Normal 2 35 6" xfId="804"/>
    <cellStyle name="Normal 2 35 7" xfId="805"/>
    <cellStyle name="Normal 2 35 8" xfId="806"/>
    <cellStyle name="Normal 2 35 9" xfId="807"/>
    <cellStyle name="Normal 2 36" xfId="808"/>
    <cellStyle name="Normal 2 36 10" xfId="809"/>
    <cellStyle name="Normal 2 36 11" xfId="810"/>
    <cellStyle name="Normal 2 36 12" xfId="811"/>
    <cellStyle name="Normal 2 36 13" xfId="812"/>
    <cellStyle name="Normal 2 36 14" xfId="813"/>
    <cellStyle name="Normal 2 36 15" xfId="814"/>
    <cellStyle name="Normal 2 36 16" xfId="815"/>
    <cellStyle name="Normal 2 36 17" xfId="816"/>
    <cellStyle name="Normal 2 36 18" xfId="817"/>
    <cellStyle name="Normal 2 36 19" xfId="818"/>
    <cellStyle name="Normal 2 36 2" xfId="819"/>
    <cellStyle name="Normal 2 36 20" xfId="820"/>
    <cellStyle name="Normal 2 36 21" xfId="821"/>
    <cellStyle name="Normal 2 36 22" xfId="822"/>
    <cellStyle name="Normal 2 36 23" xfId="823"/>
    <cellStyle name="Normal 2 36 3" xfId="824"/>
    <cellStyle name="Normal 2 36 4" xfId="825"/>
    <cellStyle name="Normal 2 36 5" xfId="826"/>
    <cellStyle name="Normal 2 36 6" xfId="827"/>
    <cellStyle name="Normal 2 36 7" xfId="828"/>
    <cellStyle name="Normal 2 36 8" xfId="829"/>
    <cellStyle name="Normal 2 36 9" xfId="830"/>
    <cellStyle name="Normal 2 37" xfId="831"/>
    <cellStyle name="Normal 2 37 10" xfId="832"/>
    <cellStyle name="Normal 2 37 11" xfId="833"/>
    <cellStyle name="Normal 2 37 12" xfId="834"/>
    <cellStyle name="Normal 2 37 13" xfId="835"/>
    <cellStyle name="Normal 2 37 14" xfId="836"/>
    <cellStyle name="Normal 2 37 15" xfId="837"/>
    <cellStyle name="Normal 2 37 16" xfId="838"/>
    <cellStyle name="Normal 2 37 17" xfId="839"/>
    <cellStyle name="Normal 2 37 18" xfId="840"/>
    <cellStyle name="Normal 2 37 19" xfId="841"/>
    <cellStyle name="Normal 2 37 2" xfId="842"/>
    <cellStyle name="Normal 2 37 20" xfId="843"/>
    <cellStyle name="Normal 2 37 21" xfId="844"/>
    <cellStyle name="Normal 2 37 22" xfId="845"/>
    <cellStyle name="Normal 2 37 23" xfId="846"/>
    <cellStyle name="Normal 2 37 3" xfId="847"/>
    <cellStyle name="Normal 2 37 4" xfId="848"/>
    <cellStyle name="Normal 2 37 5" xfId="849"/>
    <cellStyle name="Normal 2 37 6" xfId="850"/>
    <cellStyle name="Normal 2 37 7" xfId="851"/>
    <cellStyle name="Normal 2 37 8" xfId="852"/>
    <cellStyle name="Normal 2 37 9" xfId="853"/>
    <cellStyle name="Normal 2 38" xfId="854"/>
    <cellStyle name="Normal 2 38 10" xfId="855"/>
    <cellStyle name="Normal 2 38 11" xfId="856"/>
    <cellStyle name="Normal 2 38 12" xfId="857"/>
    <cellStyle name="Normal 2 38 13" xfId="858"/>
    <cellStyle name="Normal 2 38 14" xfId="859"/>
    <cellStyle name="Normal 2 38 15" xfId="860"/>
    <cellStyle name="Normal 2 38 16" xfId="861"/>
    <cellStyle name="Normal 2 38 17" xfId="862"/>
    <cellStyle name="Normal 2 38 18" xfId="863"/>
    <cellStyle name="Normal 2 38 19" xfId="864"/>
    <cellStyle name="Normal 2 38 2" xfId="865"/>
    <cellStyle name="Normal 2 38 20" xfId="866"/>
    <cellStyle name="Normal 2 38 21" xfId="867"/>
    <cellStyle name="Normal 2 38 22" xfId="868"/>
    <cellStyle name="Normal 2 38 23" xfId="869"/>
    <cellStyle name="Normal 2 38 3" xfId="870"/>
    <cellStyle name="Normal 2 38 4" xfId="871"/>
    <cellStyle name="Normal 2 38 5" xfId="872"/>
    <cellStyle name="Normal 2 38 6" xfId="873"/>
    <cellStyle name="Normal 2 38 7" xfId="874"/>
    <cellStyle name="Normal 2 38 8" xfId="875"/>
    <cellStyle name="Normal 2 38 9" xfId="876"/>
    <cellStyle name="Normal 2 39" xfId="877"/>
    <cellStyle name="Normal 2 39 10" xfId="878"/>
    <cellStyle name="Normal 2 39 11" xfId="879"/>
    <cellStyle name="Normal 2 39 12" xfId="880"/>
    <cellStyle name="Normal 2 39 13" xfId="881"/>
    <cellStyle name="Normal 2 39 14" xfId="882"/>
    <cellStyle name="Normal 2 39 15" xfId="883"/>
    <cellStyle name="Normal 2 39 16" xfId="884"/>
    <cellStyle name="Normal 2 39 17" xfId="885"/>
    <cellStyle name="Normal 2 39 18" xfId="886"/>
    <cellStyle name="Normal 2 39 19" xfId="887"/>
    <cellStyle name="Normal 2 39 2" xfId="888"/>
    <cellStyle name="Normal 2 39 20" xfId="889"/>
    <cellStyle name="Normal 2 39 21" xfId="890"/>
    <cellStyle name="Normal 2 39 22" xfId="891"/>
    <cellStyle name="Normal 2 39 23" xfId="892"/>
    <cellStyle name="Normal 2 39 3" xfId="893"/>
    <cellStyle name="Normal 2 39 4" xfId="894"/>
    <cellStyle name="Normal 2 39 5" xfId="895"/>
    <cellStyle name="Normal 2 39 6" xfId="896"/>
    <cellStyle name="Normal 2 39 7" xfId="897"/>
    <cellStyle name="Normal 2 39 8" xfId="898"/>
    <cellStyle name="Normal 2 39 9" xfId="899"/>
    <cellStyle name="Normal 2 4" xfId="95"/>
    <cellStyle name="Normal 2 4 2" xfId="23"/>
    <cellStyle name="Normal 2 4 2 2" xfId="900"/>
    <cellStyle name="Normal 2 4 2 3" xfId="901"/>
    <cellStyle name="Normal 2 40" xfId="902"/>
    <cellStyle name="Normal 2 41" xfId="903"/>
    <cellStyle name="Normal 2 42" xfId="904"/>
    <cellStyle name="Normal 2 43" xfId="905"/>
    <cellStyle name="Normal 2 44" xfId="906"/>
    <cellStyle name="Normal 2 45" xfId="907"/>
    <cellStyle name="Normal 2 46" xfId="908"/>
    <cellStyle name="Normal 2 47" xfId="909"/>
    <cellStyle name="Normal 2 48" xfId="910"/>
    <cellStyle name="Normal 2 49" xfId="911"/>
    <cellStyle name="Normal 2 5" xfId="96"/>
    <cellStyle name="Normal 2 5 10" xfId="912"/>
    <cellStyle name="Normal 2 5 11" xfId="913"/>
    <cellStyle name="Normal 2 5 12" xfId="914"/>
    <cellStyle name="Normal 2 5 13" xfId="915"/>
    <cellStyle name="Normal 2 5 14" xfId="916"/>
    <cellStyle name="Normal 2 5 15" xfId="917"/>
    <cellStyle name="Normal 2 5 16" xfId="918"/>
    <cellStyle name="Normal 2 5 17" xfId="919"/>
    <cellStyle name="Normal 2 5 18" xfId="920"/>
    <cellStyle name="Normal 2 5 19" xfId="921"/>
    <cellStyle name="Normal 2 5 2" xfId="922"/>
    <cellStyle name="Normal 2 5 2 10" xfId="923"/>
    <cellStyle name="Normal 2 5 2 11" xfId="924"/>
    <cellStyle name="Normal 2 5 2 12" xfId="925"/>
    <cellStyle name="Normal 2 5 2 13" xfId="926"/>
    <cellStyle name="Normal 2 5 2 14" xfId="927"/>
    <cellStyle name="Normal 2 5 2 15" xfId="928"/>
    <cellStyle name="Normal 2 5 2 16" xfId="929"/>
    <cellStyle name="Normal 2 5 2 17" xfId="930"/>
    <cellStyle name="Normal 2 5 2 18" xfId="931"/>
    <cellStyle name="Normal 2 5 2 19" xfId="932"/>
    <cellStyle name="Normal 2 5 2 2" xfId="933"/>
    <cellStyle name="Normal 2 5 2 2 10" xfId="934"/>
    <cellStyle name="Normal 2 5 2 2 11" xfId="935"/>
    <cellStyle name="Normal 2 5 2 2 12" xfId="936"/>
    <cellStyle name="Normal 2 5 2 2 13" xfId="937"/>
    <cellStyle name="Normal 2 5 2 2 14" xfId="938"/>
    <cellStyle name="Normal 2 5 2 2 15" xfId="939"/>
    <cellStyle name="Normal 2 5 2 2 16" xfId="940"/>
    <cellStyle name="Normal 2 5 2 2 17" xfId="941"/>
    <cellStyle name="Normal 2 5 2 2 18" xfId="942"/>
    <cellStyle name="Normal 2 5 2 2 19" xfId="943"/>
    <cellStyle name="Normal 2 5 2 2 2" xfId="944"/>
    <cellStyle name="Normal 2 5 2 2 20" xfId="945"/>
    <cellStyle name="Normal 2 5 2 2 21" xfId="946"/>
    <cellStyle name="Normal 2 5 2 2 22" xfId="947"/>
    <cellStyle name="Normal 2 5 2 2 23" xfId="948"/>
    <cellStyle name="Normal 2 5 2 2 24" xfId="949"/>
    <cellStyle name="Normal 2 5 2 2 25" xfId="950"/>
    <cellStyle name="Normal 2 5 2 2 26" xfId="951"/>
    <cellStyle name="Normal 2 5 2 2 27" xfId="952"/>
    <cellStyle name="Normal 2 5 2 2 28" xfId="953"/>
    <cellStyle name="Normal 2 5 2 2 29" xfId="954"/>
    <cellStyle name="Normal 2 5 2 2 3" xfId="955"/>
    <cellStyle name="Normal 2 5 2 2 30" xfId="956"/>
    <cellStyle name="Normal 2 5 2 2 31" xfId="957"/>
    <cellStyle name="Normal 2 5 2 2 32" xfId="958"/>
    <cellStyle name="Normal 2 5 2 2 33" xfId="959"/>
    <cellStyle name="Normal 2 5 2 2 34" xfId="960"/>
    <cellStyle name="Normal 2 5 2 2 35" xfId="961"/>
    <cellStyle name="Normal 2 5 2 2 36" xfId="962"/>
    <cellStyle name="Normal 2 5 2 2 37" xfId="963"/>
    <cellStyle name="Normal 2 5 2 2 38" xfId="964"/>
    <cellStyle name="Normal 2 5 2 2 39" xfId="965"/>
    <cellStyle name="Normal 2 5 2 2 4" xfId="966"/>
    <cellStyle name="Normal 2 5 2 2 40" xfId="967"/>
    <cellStyle name="Normal 2 5 2 2 41" xfId="968"/>
    <cellStyle name="Normal 2 5 2 2 42" xfId="969"/>
    <cellStyle name="Normal 2 5 2 2 43" xfId="970"/>
    <cellStyle name="Normal 2 5 2 2 44" xfId="971"/>
    <cellStyle name="Normal 2 5 2 2 45" xfId="972"/>
    <cellStyle name="Normal 2 5 2 2 46" xfId="973"/>
    <cellStyle name="Normal 2 5 2 2 47" xfId="974"/>
    <cellStyle name="Normal 2 5 2 2 48" xfId="975"/>
    <cellStyle name="Normal 2 5 2 2 49" xfId="976"/>
    <cellStyle name="Normal 2 5 2 2 5" xfId="977"/>
    <cellStyle name="Normal 2 5 2 2 50" xfId="978"/>
    <cellStyle name="Normal 2 5 2 2 51" xfId="979"/>
    <cellStyle name="Normal 2 5 2 2 52" xfId="980"/>
    <cellStyle name="Normal 2 5 2 2 53" xfId="981"/>
    <cellStyle name="Normal 2 5 2 2 54" xfId="982"/>
    <cellStyle name="Normal 2 5 2 2 55" xfId="983"/>
    <cellStyle name="Normal 2 5 2 2 6" xfId="984"/>
    <cellStyle name="Normal 2 5 2 2 7" xfId="985"/>
    <cellStyle name="Normal 2 5 2 2 8" xfId="986"/>
    <cellStyle name="Normal 2 5 2 2 9" xfId="987"/>
    <cellStyle name="Normal 2 5 2 20" xfId="988"/>
    <cellStyle name="Normal 2 5 2 21" xfId="989"/>
    <cellStyle name="Normal 2 5 2 22" xfId="990"/>
    <cellStyle name="Normal 2 5 2 23" xfId="991"/>
    <cellStyle name="Normal 2 5 2 24" xfId="992"/>
    <cellStyle name="Normal 2 5 2 25" xfId="993"/>
    <cellStyle name="Normal 2 5 2 26" xfId="994"/>
    <cellStyle name="Normal 2 5 2 27" xfId="995"/>
    <cellStyle name="Normal 2 5 2 28" xfId="996"/>
    <cellStyle name="Normal 2 5 2 29" xfId="997"/>
    <cellStyle name="Normal 2 5 2 3" xfId="998"/>
    <cellStyle name="Normal 2 5 2 30" xfId="999"/>
    <cellStyle name="Normal 2 5 2 31" xfId="1000"/>
    <cellStyle name="Normal 2 5 2 32" xfId="1001"/>
    <cellStyle name="Normal 2 5 2 33" xfId="1002"/>
    <cellStyle name="Normal 2 5 2 4" xfId="1003"/>
    <cellStyle name="Normal 2 5 2 5" xfId="1004"/>
    <cellStyle name="Normal 2 5 2 6" xfId="1005"/>
    <cellStyle name="Normal 2 5 2 7" xfId="1006"/>
    <cellStyle name="Normal 2 5 2 8" xfId="1007"/>
    <cellStyle name="Normal 2 5 2 9" xfId="1008"/>
    <cellStyle name="Normal 2 5 20" xfId="1009"/>
    <cellStyle name="Normal 2 5 21" xfId="1010"/>
    <cellStyle name="Normal 2 5 22" xfId="1011"/>
    <cellStyle name="Normal 2 5 23" xfId="1012"/>
    <cellStyle name="Normal 2 5 24" xfId="1013"/>
    <cellStyle name="Normal 2 5 25" xfId="1014"/>
    <cellStyle name="Normal 2 5 26" xfId="1015"/>
    <cellStyle name="Normal 2 5 27" xfId="1016"/>
    <cellStyle name="Normal 2 5 28" xfId="1017"/>
    <cellStyle name="Normal 2 5 29" xfId="1018"/>
    <cellStyle name="Normal 2 5 3" xfId="1019"/>
    <cellStyle name="Normal 2 5 30" xfId="1020"/>
    <cellStyle name="Normal 2 5 31" xfId="1021"/>
    <cellStyle name="Normal 2 5 32" xfId="1022"/>
    <cellStyle name="Normal 2 5 33" xfId="1023"/>
    <cellStyle name="Normal 2 5 34" xfId="1024"/>
    <cellStyle name="Normal 2 5 35" xfId="1025"/>
    <cellStyle name="Normal 2 5 36" xfId="1026"/>
    <cellStyle name="Normal 2 5 37" xfId="1027"/>
    <cellStyle name="Normal 2 5 38" xfId="1028"/>
    <cellStyle name="Normal 2 5 39" xfId="1029"/>
    <cellStyle name="Normal 2 5 4" xfId="1030"/>
    <cellStyle name="Normal 2 5 40" xfId="1031"/>
    <cellStyle name="Normal 2 5 41" xfId="1032"/>
    <cellStyle name="Normal 2 5 42" xfId="1033"/>
    <cellStyle name="Normal 2 5 43" xfId="1034"/>
    <cellStyle name="Normal 2 5 44" xfId="1035"/>
    <cellStyle name="Normal 2 5 45" xfId="1036"/>
    <cellStyle name="Normal 2 5 46" xfId="1037"/>
    <cellStyle name="Normal 2 5 47" xfId="1038"/>
    <cellStyle name="Normal 2 5 48" xfId="1039"/>
    <cellStyle name="Normal 2 5 49" xfId="1040"/>
    <cellStyle name="Normal 2 5 5" xfId="1041"/>
    <cellStyle name="Normal 2 5 50" xfId="1042"/>
    <cellStyle name="Normal 2 5 51" xfId="1043"/>
    <cellStyle name="Normal 2 5 52" xfId="1044"/>
    <cellStyle name="Normal 2 5 53" xfId="1045"/>
    <cellStyle name="Normal 2 5 54" xfId="1046"/>
    <cellStyle name="Normal 2 5 55" xfId="1047"/>
    <cellStyle name="Normal 2 5 56" xfId="1048"/>
    <cellStyle name="Normal 2 5 57" xfId="1049"/>
    <cellStyle name="Normal 2 5 58" xfId="1050"/>
    <cellStyle name="Normal 2 5 59" xfId="1051"/>
    <cellStyle name="Normal 2 5 6" xfId="1052"/>
    <cellStyle name="Normal 2 5 60" xfId="1053"/>
    <cellStyle name="Normal 2 5 61" xfId="1054"/>
    <cellStyle name="Normal 2 5 62" xfId="1055"/>
    <cellStyle name="Normal 2 5 63" xfId="1056"/>
    <cellStyle name="Normal 2 5 64" xfId="1057"/>
    <cellStyle name="Normal 2 5 65" xfId="1058"/>
    <cellStyle name="Normal 2 5 66" xfId="1059"/>
    <cellStyle name="Normal 2 5 67" xfId="1060"/>
    <cellStyle name="Normal 2 5 68" xfId="1061"/>
    <cellStyle name="Normal 2 5 69" xfId="1062"/>
    <cellStyle name="Normal 2 5 7" xfId="1063"/>
    <cellStyle name="Normal 2 5 70" xfId="1064"/>
    <cellStyle name="Normal 2 5 71" xfId="1065"/>
    <cellStyle name="Normal 2 5 72" xfId="1066"/>
    <cellStyle name="Normal 2 5 73" xfId="1067"/>
    <cellStyle name="Normal 2 5 74" xfId="1068"/>
    <cellStyle name="Normal 2 5 75" xfId="1069"/>
    <cellStyle name="Normal 2 5 76" xfId="1070"/>
    <cellStyle name="Normal 2 5 77" xfId="1071"/>
    <cellStyle name="Normal 2 5 78" xfId="1072"/>
    <cellStyle name="Normal 2 5 79" xfId="1073"/>
    <cellStyle name="Normal 2 5 8" xfId="1074"/>
    <cellStyle name="Normal 2 5 80" xfId="1075"/>
    <cellStyle name="Normal 2 5 81" xfId="1076"/>
    <cellStyle name="Normal 2 5 82" xfId="1077"/>
    <cellStyle name="Normal 2 5 83" xfId="1078"/>
    <cellStyle name="Normal 2 5 84" xfId="1079"/>
    <cellStyle name="Normal 2 5 85" xfId="1080"/>
    <cellStyle name="Normal 2 5 86" xfId="1081"/>
    <cellStyle name="Normal 2 5 87" xfId="1082"/>
    <cellStyle name="Normal 2 5 88" xfId="1083"/>
    <cellStyle name="Normal 2 5 9" xfId="1084"/>
    <cellStyle name="Normal 2 5_DEER 032008 Cost Summary Delivery - Rev 4 (2)" xfId="1085"/>
    <cellStyle name="Normal 2 50" xfId="1086"/>
    <cellStyle name="Normal 2 51" xfId="1087"/>
    <cellStyle name="Normal 2 52" xfId="1088"/>
    <cellStyle name="Normal 2 53" xfId="1089"/>
    <cellStyle name="Normal 2 54" xfId="1090"/>
    <cellStyle name="Normal 2 55" xfId="1091"/>
    <cellStyle name="Normal 2 56" xfId="1092"/>
    <cellStyle name="Normal 2 57" xfId="1093"/>
    <cellStyle name="Normal 2 58" xfId="1094"/>
    <cellStyle name="Normal 2 59" xfId="1095"/>
    <cellStyle name="Normal 2 6" xfId="97"/>
    <cellStyle name="Normal 2 6 2" xfId="1096"/>
    <cellStyle name="Normal 2 6 2 2" xfId="1097"/>
    <cellStyle name="Normal 2 6 3" xfId="1098"/>
    <cellStyle name="Normal 2 60" xfId="1099"/>
    <cellStyle name="Normal 2 61" xfId="1100"/>
    <cellStyle name="Normal 2 62" xfId="1101"/>
    <cellStyle name="Normal 2 63" xfId="1102"/>
    <cellStyle name="Normal 2 64" xfId="1103"/>
    <cellStyle name="Normal 2 65" xfId="1104"/>
    <cellStyle name="Normal 2 66" xfId="1105"/>
    <cellStyle name="Normal 2 67" xfId="1106"/>
    <cellStyle name="Normal 2 68" xfId="1107"/>
    <cellStyle name="Normal 2 69" xfId="1108"/>
    <cellStyle name="Normal 2 7" xfId="1109"/>
    <cellStyle name="Normal 2 70" xfId="1110"/>
    <cellStyle name="Normal 2 71" xfId="1111"/>
    <cellStyle name="Normal 2 72" xfId="1112"/>
    <cellStyle name="Normal 2 73" xfId="1113"/>
    <cellStyle name="Normal 2 74" xfId="1114"/>
    <cellStyle name="Normal 2 75" xfId="1115"/>
    <cellStyle name="Normal 2 76" xfId="1116"/>
    <cellStyle name="Normal 2 77" xfId="1117"/>
    <cellStyle name="Normal 2 78" xfId="1118"/>
    <cellStyle name="Normal 2 79" xfId="1119"/>
    <cellStyle name="Normal 2 8" xfId="1120"/>
    <cellStyle name="Normal 2 8 10" xfId="1121"/>
    <cellStyle name="Normal 2 8 11" xfId="1122"/>
    <cellStyle name="Normal 2 8 12" xfId="1123"/>
    <cellStyle name="Normal 2 8 13" xfId="1124"/>
    <cellStyle name="Normal 2 8 14" xfId="1125"/>
    <cellStyle name="Normal 2 8 15" xfId="1126"/>
    <cellStyle name="Normal 2 8 16" xfId="1127"/>
    <cellStyle name="Normal 2 8 17" xfId="1128"/>
    <cellStyle name="Normal 2 8 18" xfId="1129"/>
    <cellStyle name="Normal 2 8 19" xfId="1130"/>
    <cellStyle name="Normal 2 8 2" xfId="1131"/>
    <cellStyle name="Normal 2 8 20" xfId="1132"/>
    <cellStyle name="Normal 2 8 21" xfId="1133"/>
    <cellStyle name="Normal 2 8 22" xfId="1134"/>
    <cellStyle name="Normal 2 8 23" xfId="1135"/>
    <cellStyle name="Normal 2 8 3" xfId="1136"/>
    <cellStyle name="Normal 2 8 4" xfId="1137"/>
    <cellStyle name="Normal 2 8 5" xfId="1138"/>
    <cellStyle name="Normal 2 8 6" xfId="1139"/>
    <cellStyle name="Normal 2 8 7" xfId="1140"/>
    <cellStyle name="Normal 2 8 8" xfId="1141"/>
    <cellStyle name="Normal 2 8 9" xfId="1142"/>
    <cellStyle name="Normal 2 80" xfId="1143"/>
    <cellStyle name="Normal 2 81" xfId="1144"/>
    <cellStyle name="Normal 2 82" xfId="1145"/>
    <cellStyle name="Normal 2 83" xfId="1146"/>
    <cellStyle name="Normal 2 84" xfId="1147"/>
    <cellStyle name="Normal 2 85" xfId="1148"/>
    <cellStyle name="Normal 2 86" xfId="1149"/>
    <cellStyle name="Normal 2 87" xfId="1150"/>
    <cellStyle name="Normal 2 88" xfId="1151"/>
    <cellStyle name="Normal 2 89" xfId="1152"/>
    <cellStyle name="Normal 2 9" xfId="1153"/>
    <cellStyle name="Normal 2 9 10" xfId="1154"/>
    <cellStyle name="Normal 2 9 11" xfId="1155"/>
    <cellStyle name="Normal 2 9 12" xfId="1156"/>
    <cellStyle name="Normal 2 9 13" xfId="1157"/>
    <cellStyle name="Normal 2 9 14" xfId="1158"/>
    <cellStyle name="Normal 2 9 15" xfId="1159"/>
    <cellStyle name="Normal 2 9 16" xfId="1160"/>
    <cellStyle name="Normal 2 9 17" xfId="1161"/>
    <cellStyle name="Normal 2 9 18" xfId="1162"/>
    <cellStyle name="Normal 2 9 19" xfId="1163"/>
    <cellStyle name="Normal 2 9 2" xfId="1164"/>
    <cellStyle name="Normal 2 9 20" xfId="1165"/>
    <cellStyle name="Normal 2 9 21" xfId="1166"/>
    <cellStyle name="Normal 2 9 22" xfId="1167"/>
    <cellStyle name="Normal 2 9 23" xfId="1168"/>
    <cellStyle name="Normal 2 9 3" xfId="1169"/>
    <cellStyle name="Normal 2 9 4" xfId="1170"/>
    <cellStyle name="Normal 2 9 5" xfId="1171"/>
    <cellStyle name="Normal 2 9 6" xfId="1172"/>
    <cellStyle name="Normal 2 9 7" xfId="1173"/>
    <cellStyle name="Normal 2 9 8" xfId="1174"/>
    <cellStyle name="Normal 2 9 9" xfId="1175"/>
    <cellStyle name="Normal 2 90" xfId="1176"/>
    <cellStyle name="Normal 2 91" xfId="1177"/>
    <cellStyle name="Normal 2 92" xfId="1178"/>
    <cellStyle name="Normal 2 93" xfId="1179"/>
    <cellStyle name="Normal 2 94" xfId="1180"/>
    <cellStyle name="Normal 2_DEER 032008 Cost Summary Delivery - Rev 4 (2)" xfId="1181"/>
    <cellStyle name="Normal 3" xfId="6"/>
    <cellStyle name="Normal 3 10" xfId="1182"/>
    <cellStyle name="Normal 3 10 10" xfId="1183"/>
    <cellStyle name="Normal 3 10 11" xfId="1184"/>
    <cellStyle name="Normal 3 10 12" xfId="1185"/>
    <cellStyle name="Normal 3 10 13" xfId="1186"/>
    <cellStyle name="Normal 3 10 14" xfId="1187"/>
    <cellStyle name="Normal 3 10 15" xfId="1188"/>
    <cellStyle name="Normal 3 10 16" xfId="1189"/>
    <cellStyle name="Normal 3 10 17" xfId="1190"/>
    <cellStyle name="Normal 3 10 18" xfId="1191"/>
    <cellStyle name="Normal 3 10 19" xfId="1192"/>
    <cellStyle name="Normal 3 10 2" xfId="1193"/>
    <cellStyle name="Normal 3 10 20" xfId="1194"/>
    <cellStyle name="Normal 3 10 21" xfId="1195"/>
    <cellStyle name="Normal 3 10 22" xfId="1196"/>
    <cellStyle name="Normal 3 10 23" xfId="1197"/>
    <cellStyle name="Normal 3 10 3" xfId="1198"/>
    <cellStyle name="Normal 3 10 4" xfId="1199"/>
    <cellStyle name="Normal 3 10 5" xfId="1200"/>
    <cellStyle name="Normal 3 10 6" xfId="1201"/>
    <cellStyle name="Normal 3 10 7" xfId="1202"/>
    <cellStyle name="Normal 3 10 8" xfId="1203"/>
    <cellStyle name="Normal 3 10 9" xfId="1204"/>
    <cellStyle name="Normal 3 11" xfId="1205"/>
    <cellStyle name="Normal 3 11 10" xfId="1206"/>
    <cellStyle name="Normal 3 11 11" xfId="1207"/>
    <cellStyle name="Normal 3 11 12" xfId="1208"/>
    <cellStyle name="Normal 3 11 13" xfId="1209"/>
    <cellStyle name="Normal 3 11 14" xfId="1210"/>
    <cellStyle name="Normal 3 11 15" xfId="1211"/>
    <cellStyle name="Normal 3 11 16" xfId="1212"/>
    <cellStyle name="Normal 3 11 17" xfId="1213"/>
    <cellStyle name="Normal 3 11 18" xfId="1214"/>
    <cellStyle name="Normal 3 11 19" xfId="1215"/>
    <cellStyle name="Normal 3 11 2" xfId="1216"/>
    <cellStyle name="Normal 3 11 20" xfId="1217"/>
    <cellStyle name="Normal 3 11 21" xfId="1218"/>
    <cellStyle name="Normal 3 11 22" xfId="1219"/>
    <cellStyle name="Normal 3 11 23" xfId="1220"/>
    <cellStyle name="Normal 3 11 3" xfId="1221"/>
    <cellStyle name="Normal 3 11 4" xfId="1222"/>
    <cellStyle name="Normal 3 11 5" xfId="1223"/>
    <cellStyle name="Normal 3 11 6" xfId="1224"/>
    <cellStyle name="Normal 3 11 7" xfId="1225"/>
    <cellStyle name="Normal 3 11 8" xfId="1226"/>
    <cellStyle name="Normal 3 11 9" xfId="1227"/>
    <cellStyle name="Normal 3 12" xfId="1228"/>
    <cellStyle name="Normal 3 12 10" xfId="1229"/>
    <cellStyle name="Normal 3 12 11" xfId="1230"/>
    <cellStyle name="Normal 3 12 12" xfId="1231"/>
    <cellStyle name="Normal 3 12 13" xfId="1232"/>
    <cellStyle name="Normal 3 12 14" xfId="1233"/>
    <cellStyle name="Normal 3 12 15" xfId="1234"/>
    <cellStyle name="Normal 3 12 16" xfId="1235"/>
    <cellStyle name="Normal 3 12 17" xfId="1236"/>
    <cellStyle name="Normal 3 12 18" xfId="1237"/>
    <cellStyle name="Normal 3 12 19" xfId="1238"/>
    <cellStyle name="Normal 3 12 2" xfId="1239"/>
    <cellStyle name="Normal 3 12 20" xfId="1240"/>
    <cellStyle name="Normal 3 12 21" xfId="1241"/>
    <cellStyle name="Normal 3 12 22" xfId="1242"/>
    <cellStyle name="Normal 3 12 23" xfId="1243"/>
    <cellStyle name="Normal 3 12 3" xfId="1244"/>
    <cellStyle name="Normal 3 12 4" xfId="1245"/>
    <cellStyle name="Normal 3 12 5" xfId="1246"/>
    <cellStyle name="Normal 3 12 6" xfId="1247"/>
    <cellStyle name="Normal 3 12 7" xfId="1248"/>
    <cellStyle name="Normal 3 12 8" xfId="1249"/>
    <cellStyle name="Normal 3 12 9" xfId="1250"/>
    <cellStyle name="Normal 3 13" xfId="1251"/>
    <cellStyle name="Normal 3 13 10" xfId="1252"/>
    <cellStyle name="Normal 3 13 11" xfId="1253"/>
    <cellStyle name="Normal 3 13 12" xfId="1254"/>
    <cellStyle name="Normal 3 13 13" xfId="1255"/>
    <cellStyle name="Normal 3 13 14" xfId="1256"/>
    <cellStyle name="Normal 3 13 15" xfId="1257"/>
    <cellStyle name="Normal 3 13 16" xfId="1258"/>
    <cellStyle name="Normal 3 13 17" xfId="1259"/>
    <cellStyle name="Normal 3 13 18" xfId="1260"/>
    <cellStyle name="Normal 3 13 19" xfId="1261"/>
    <cellStyle name="Normal 3 13 2" xfId="1262"/>
    <cellStyle name="Normal 3 13 20" xfId="1263"/>
    <cellStyle name="Normal 3 13 21" xfId="1264"/>
    <cellStyle name="Normal 3 13 22" xfId="1265"/>
    <cellStyle name="Normal 3 13 23" xfId="1266"/>
    <cellStyle name="Normal 3 13 3" xfId="1267"/>
    <cellStyle name="Normal 3 13 4" xfId="1268"/>
    <cellStyle name="Normal 3 13 5" xfId="1269"/>
    <cellStyle name="Normal 3 13 6" xfId="1270"/>
    <cellStyle name="Normal 3 13 7" xfId="1271"/>
    <cellStyle name="Normal 3 13 8" xfId="1272"/>
    <cellStyle name="Normal 3 13 9" xfId="1273"/>
    <cellStyle name="Normal 3 14" xfId="1274"/>
    <cellStyle name="Normal 3 14 10" xfId="1275"/>
    <cellStyle name="Normal 3 14 11" xfId="1276"/>
    <cellStyle name="Normal 3 14 12" xfId="1277"/>
    <cellStyle name="Normal 3 14 13" xfId="1278"/>
    <cellStyle name="Normal 3 14 14" xfId="1279"/>
    <cellStyle name="Normal 3 14 15" xfId="1280"/>
    <cellStyle name="Normal 3 14 16" xfId="1281"/>
    <cellStyle name="Normal 3 14 17" xfId="1282"/>
    <cellStyle name="Normal 3 14 18" xfId="1283"/>
    <cellStyle name="Normal 3 14 19" xfId="1284"/>
    <cellStyle name="Normal 3 14 2" xfId="1285"/>
    <cellStyle name="Normal 3 14 20" xfId="1286"/>
    <cellStyle name="Normal 3 14 21" xfId="1287"/>
    <cellStyle name="Normal 3 14 22" xfId="1288"/>
    <cellStyle name="Normal 3 14 23" xfId="1289"/>
    <cellStyle name="Normal 3 14 3" xfId="1290"/>
    <cellStyle name="Normal 3 14 4" xfId="1291"/>
    <cellStyle name="Normal 3 14 5" xfId="1292"/>
    <cellStyle name="Normal 3 14 6" xfId="1293"/>
    <cellStyle name="Normal 3 14 7" xfId="1294"/>
    <cellStyle name="Normal 3 14 8" xfId="1295"/>
    <cellStyle name="Normal 3 14 9" xfId="1296"/>
    <cellStyle name="Normal 3 15" xfId="1297"/>
    <cellStyle name="Normal 3 15 10" xfId="1298"/>
    <cellStyle name="Normal 3 15 11" xfId="1299"/>
    <cellStyle name="Normal 3 15 12" xfId="1300"/>
    <cellStyle name="Normal 3 15 13" xfId="1301"/>
    <cellStyle name="Normal 3 15 14" xfId="1302"/>
    <cellStyle name="Normal 3 15 15" xfId="1303"/>
    <cellStyle name="Normal 3 15 16" xfId="1304"/>
    <cellStyle name="Normal 3 15 17" xfId="1305"/>
    <cellStyle name="Normal 3 15 18" xfId="1306"/>
    <cellStyle name="Normal 3 15 19" xfId="1307"/>
    <cellStyle name="Normal 3 15 2" xfId="1308"/>
    <cellStyle name="Normal 3 15 20" xfId="1309"/>
    <cellStyle name="Normal 3 15 21" xfId="1310"/>
    <cellStyle name="Normal 3 15 22" xfId="1311"/>
    <cellStyle name="Normal 3 15 23" xfId="1312"/>
    <cellStyle name="Normal 3 15 3" xfId="1313"/>
    <cellStyle name="Normal 3 15 4" xfId="1314"/>
    <cellStyle name="Normal 3 15 5" xfId="1315"/>
    <cellStyle name="Normal 3 15 6" xfId="1316"/>
    <cellStyle name="Normal 3 15 7" xfId="1317"/>
    <cellStyle name="Normal 3 15 8" xfId="1318"/>
    <cellStyle name="Normal 3 15 9" xfId="1319"/>
    <cellStyle name="Normal 3 16" xfId="1320"/>
    <cellStyle name="Normal 3 16 10" xfId="1321"/>
    <cellStyle name="Normal 3 16 11" xfId="1322"/>
    <cellStyle name="Normal 3 16 12" xfId="1323"/>
    <cellStyle name="Normal 3 16 13" xfId="1324"/>
    <cellStyle name="Normal 3 16 14" xfId="1325"/>
    <cellStyle name="Normal 3 16 15" xfId="1326"/>
    <cellStyle name="Normal 3 16 16" xfId="1327"/>
    <cellStyle name="Normal 3 16 17" xfId="1328"/>
    <cellStyle name="Normal 3 16 18" xfId="1329"/>
    <cellStyle name="Normal 3 16 19" xfId="1330"/>
    <cellStyle name="Normal 3 16 2" xfId="1331"/>
    <cellStyle name="Normal 3 16 20" xfId="1332"/>
    <cellStyle name="Normal 3 16 21" xfId="1333"/>
    <cellStyle name="Normal 3 16 22" xfId="1334"/>
    <cellStyle name="Normal 3 16 23" xfId="1335"/>
    <cellStyle name="Normal 3 16 3" xfId="1336"/>
    <cellStyle name="Normal 3 16 4" xfId="1337"/>
    <cellStyle name="Normal 3 16 5" xfId="1338"/>
    <cellStyle name="Normal 3 16 6" xfId="1339"/>
    <cellStyle name="Normal 3 16 7" xfId="1340"/>
    <cellStyle name="Normal 3 16 8" xfId="1341"/>
    <cellStyle name="Normal 3 16 9" xfId="1342"/>
    <cellStyle name="Normal 3 17" xfId="1343"/>
    <cellStyle name="Normal 3 17 10" xfId="1344"/>
    <cellStyle name="Normal 3 17 11" xfId="1345"/>
    <cellStyle name="Normal 3 17 12" xfId="1346"/>
    <cellStyle name="Normal 3 17 13" xfId="1347"/>
    <cellStyle name="Normal 3 17 14" xfId="1348"/>
    <cellStyle name="Normal 3 17 15" xfId="1349"/>
    <cellStyle name="Normal 3 17 16" xfId="1350"/>
    <cellStyle name="Normal 3 17 17" xfId="1351"/>
    <cellStyle name="Normal 3 17 18" xfId="1352"/>
    <cellStyle name="Normal 3 17 19" xfId="1353"/>
    <cellStyle name="Normal 3 17 2" xfId="1354"/>
    <cellStyle name="Normal 3 17 20" xfId="1355"/>
    <cellStyle name="Normal 3 17 21" xfId="1356"/>
    <cellStyle name="Normal 3 17 22" xfId="1357"/>
    <cellStyle name="Normal 3 17 23" xfId="1358"/>
    <cellStyle name="Normal 3 17 3" xfId="1359"/>
    <cellStyle name="Normal 3 17 4" xfId="1360"/>
    <cellStyle name="Normal 3 17 5" xfId="1361"/>
    <cellStyle name="Normal 3 17 6" xfId="1362"/>
    <cellStyle name="Normal 3 17 7" xfId="1363"/>
    <cellStyle name="Normal 3 17 8" xfId="1364"/>
    <cellStyle name="Normal 3 17 9" xfId="1365"/>
    <cellStyle name="Normal 3 18" xfId="1366"/>
    <cellStyle name="Normal 3 18 10" xfId="1367"/>
    <cellStyle name="Normal 3 18 11" xfId="1368"/>
    <cellStyle name="Normal 3 18 12" xfId="1369"/>
    <cellStyle name="Normal 3 18 13" xfId="1370"/>
    <cellStyle name="Normal 3 18 14" xfId="1371"/>
    <cellStyle name="Normal 3 18 15" xfId="1372"/>
    <cellStyle name="Normal 3 18 16" xfId="1373"/>
    <cellStyle name="Normal 3 18 17" xfId="1374"/>
    <cellStyle name="Normal 3 18 18" xfId="1375"/>
    <cellStyle name="Normal 3 18 19" xfId="1376"/>
    <cellStyle name="Normal 3 18 2" xfId="1377"/>
    <cellStyle name="Normal 3 18 20" xfId="1378"/>
    <cellStyle name="Normal 3 18 21" xfId="1379"/>
    <cellStyle name="Normal 3 18 22" xfId="1380"/>
    <cellStyle name="Normal 3 18 23" xfId="1381"/>
    <cellStyle name="Normal 3 18 3" xfId="1382"/>
    <cellStyle name="Normal 3 18 4" xfId="1383"/>
    <cellStyle name="Normal 3 18 5" xfId="1384"/>
    <cellStyle name="Normal 3 18 6" xfId="1385"/>
    <cellStyle name="Normal 3 18 7" xfId="1386"/>
    <cellStyle name="Normal 3 18 8" xfId="1387"/>
    <cellStyle name="Normal 3 18 9" xfId="1388"/>
    <cellStyle name="Normal 3 19" xfId="1389"/>
    <cellStyle name="Normal 3 19 10" xfId="1390"/>
    <cellStyle name="Normal 3 19 11" xfId="1391"/>
    <cellStyle name="Normal 3 19 12" xfId="1392"/>
    <cellStyle name="Normal 3 19 13" xfId="1393"/>
    <cellStyle name="Normal 3 19 14" xfId="1394"/>
    <cellStyle name="Normal 3 19 15" xfId="1395"/>
    <cellStyle name="Normal 3 19 16" xfId="1396"/>
    <cellStyle name="Normal 3 19 17" xfId="1397"/>
    <cellStyle name="Normal 3 19 18" xfId="1398"/>
    <cellStyle name="Normal 3 19 19" xfId="1399"/>
    <cellStyle name="Normal 3 19 2" xfId="1400"/>
    <cellStyle name="Normal 3 19 20" xfId="1401"/>
    <cellStyle name="Normal 3 19 21" xfId="1402"/>
    <cellStyle name="Normal 3 19 22" xfId="1403"/>
    <cellStyle name="Normal 3 19 23" xfId="1404"/>
    <cellStyle name="Normal 3 19 3" xfId="1405"/>
    <cellStyle name="Normal 3 19 4" xfId="1406"/>
    <cellStyle name="Normal 3 19 5" xfId="1407"/>
    <cellStyle name="Normal 3 19 6" xfId="1408"/>
    <cellStyle name="Normal 3 19 7" xfId="1409"/>
    <cellStyle name="Normal 3 19 8" xfId="1410"/>
    <cellStyle name="Normal 3 19 9" xfId="1411"/>
    <cellStyle name="Normal 3 2" xfId="98"/>
    <cellStyle name="Normal 3 2 10" xfId="1412"/>
    <cellStyle name="Normal 3 2 11" xfId="1413"/>
    <cellStyle name="Normal 3 2 12" xfId="1414"/>
    <cellStyle name="Normal 3 2 13" xfId="1415"/>
    <cellStyle name="Normal 3 2 14" xfId="1416"/>
    <cellStyle name="Normal 3 2 15" xfId="1417"/>
    <cellStyle name="Normal 3 2 16" xfId="1418"/>
    <cellStyle name="Normal 3 2 17" xfId="1419"/>
    <cellStyle name="Normal 3 2 18" xfId="1420"/>
    <cellStyle name="Normal 3 2 19" xfId="1421"/>
    <cellStyle name="Normal 3 2 2" xfId="99"/>
    <cellStyle name="Normal 3 2 2 10" xfId="1422"/>
    <cellStyle name="Normal 3 2 2 11" xfId="1423"/>
    <cellStyle name="Normal 3 2 2 12" xfId="1424"/>
    <cellStyle name="Normal 3 2 2 13" xfId="1425"/>
    <cellStyle name="Normal 3 2 2 14" xfId="1426"/>
    <cellStyle name="Normal 3 2 2 15" xfId="1427"/>
    <cellStyle name="Normal 3 2 2 16" xfId="1428"/>
    <cellStyle name="Normal 3 2 2 17" xfId="1429"/>
    <cellStyle name="Normal 3 2 2 18" xfId="1430"/>
    <cellStyle name="Normal 3 2 2 19" xfId="1431"/>
    <cellStyle name="Normal 3 2 2 2" xfId="1432"/>
    <cellStyle name="Normal 3 2 2 20" xfId="1433"/>
    <cellStyle name="Normal 3 2 2 21" xfId="1434"/>
    <cellStyle name="Normal 3 2 2 22" xfId="1435"/>
    <cellStyle name="Normal 3 2 2 23" xfId="1436"/>
    <cellStyle name="Normal 3 2 2 24" xfId="1437"/>
    <cellStyle name="Normal 3 2 2 25" xfId="1438"/>
    <cellStyle name="Normal 3 2 2 26" xfId="1439"/>
    <cellStyle name="Normal 3 2 2 27" xfId="1440"/>
    <cellStyle name="Normal 3 2 2 28" xfId="1441"/>
    <cellStyle name="Normal 3 2 2 29" xfId="1442"/>
    <cellStyle name="Normal 3 2 2 3" xfId="1443"/>
    <cellStyle name="Normal 3 2 2 30" xfId="1444"/>
    <cellStyle name="Normal 3 2 2 31" xfId="1445"/>
    <cellStyle name="Normal 3 2 2 32" xfId="1446"/>
    <cellStyle name="Normal 3 2 2 33" xfId="1447"/>
    <cellStyle name="Normal 3 2 2 4" xfId="1448"/>
    <cellStyle name="Normal 3 2 2 5" xfId="1449"/>
    <cellStyle name="Normal 3 2 2 6" xfId="1450"/>
    <cellStyle name="Normal 3 2 2 7" xfId="1451"/>
    <cellStyle name="Normal 3 2 2 8" xfId="1452"/>
    <cellStyle name="Normal 3 2 2 9" xfId="1453"/>
    <cellStyle name="Normal 3 2 20" xfId="1454"/>
    <cellStyle name="Normal 3 2 21" xfId="1455"/>
    <cellStyle name="Normal 3 2 22" xfId="1456"/>
    <cellStyle name="Normal 3 2 23" xfId="1457"/>
    <cellStyle name="Normal 3 2 24" xfId="1458"/>
    <cellStyle name="Normal 3 2 25" xfId="1459"/>
    <cellStyle name="Normal 3 2 26" xfId="1460"/>
    <cellStyle name="Normal 3 2 27" xfId="1461"/>
    <cellStyle name="Normal 3 2 28" xfId="1462"/>
    <cellStyle name="Normal 3 2 29" xfId="1463"/>
    <cellStyle name="Normal 3 2 3" xfId="1464"/>
    <cellStyle name="Normal 3 2 30" xfId="1465"/>
    <cellStyle name="Normal 3 2 31" xfId="1466"/>
    <cellStyle name="Normal 3 2 32" xfId="1467"/>
    <cellStyle name="Normal 3 2 33" xfId="1468"/>
    <cellStyle name="Normal 3 2 34" xfId="1469"/>
    <cellStyle name="Normal 3 2 35" xfId="1470"/>
    <cellStyle name="Normal 3 2 36" xfId="1471"/>
    <cellStyle name="Normal 3 2 37" xfId="1472"/>
    <cellStyle name="Normal 3 2 38" xfId="1473"/>
    <cellStyle name="Normal 3 2 39" xfId="1474"/>
    <cellStyle name="Normal 3 2 4" xfId="1475"/>
    <cellStyle name="Normal 3 2 40" xfId="1476"/>
    <cellStyle name="Normal 3 2 41" xfId="1477"/>
    <cellStyle name="Normal 3 2 42" xfId="1478"/>
    <cellStyle name="Normal 3 2 43" xfId="1479"/>
    <cellStyle name="Normal 3 2 44" xfId="1480"/>
    <cellStyle name="Normal 3 2 45" xfId="1481"/>
    <cellStyle name="Normal 3 2 46" xfId="1482"/>
    <cellStyle name="Normal 3 2 47" xfId="1483"/>
    <cellStyle name="Normal 3 2 48" xfId="1484"/>
    <cellStyle name="Normal 3 2 49" xfId="1485"/>
    <cellStyle name="Normal 3 2 5" xfId="1486"/>
    <cellStyle name="Normal 3 2 50" xfId="1487"/>
    <cellStyle name="Normal 3 2 51" xfId="1488"/>
    <cellStyle name="Normal 3 2 52" xfId="1489"/>
    <cellStyle name="Normal 3 2 53" xfId="1490"/>
    <cellStyle name="Normal 3 2 54" xfId="1491"/>
    <cellStyle name="Normal 3 2 55" xfId="1492"/>
    <cellStyle name="Normal 3 2 6" xfId="1493"/>
    <cellStyle name="Normal 3 2 7" xfId="1494"/>
    <cellStyle name="Normal 3 2 8" xfId="1495"/>
    <cellStyle name="Normal 3 2 9" xfId="1496"/>
    <cellStyle name="Normal 3 20" xfId="1497"/>
    <cellStyle name="Normal 3 20 10" xfId="1498"/>
    <cellStyle name="Normal 3 20 11" xfId="1499"/>
    <cellStyle name="Normal 3 20 12" xfId="1500"/>
    <cellStyle name="Normal 3 20 13" xfId="1501"/>
    <cellStyle name="Normal 3 20 14" xfId="1502"/>
    <cellStyle name="Normal 3 20 15" xfId="1503"/>
    <cellStyle name="Normal 3 20 16" xfId="1504"/>
    <cellStyle name="Normal 3 20 17" xfId="1505"/>
    <cellStyle name="Normal 3 20 18" xfId="1506"/>
    <cellStyle name="Normal 3 20 19" xfId="1507"/>
    <cellStyle name="Normal 3 20 2" xfId="1508"/>
    <cellStyle name="Normal 3 20 20" xfId="1509"/>
    <cellStyle name="Normal 3 20 21" xfId="1510"/>
    <cellStyle name="Normal 3 20 22" xfId="1511"/>
    <cellStyle name="Normal 3 20 23" xfId="1512"/>
    <cellStyle name="Normal 3 20 3" xfId="1513"/>
    <cellStyle name="Normal 3 20 4" xfId="1514"/>
    <cellStyle name="Normal 3 20 5" xfId="1515"/>
    <cellStyle name="Normal 3 20 6" xfId="1516"/>
    <cellStyle name="Normal 3 20 7" xfId="1517"/>
    <cellStyle name="Normal 3 20 8" xfId="1518"/>
    <cellStyle name="Normal 3 20 9" xfId="1519"/>
    <cellStyle name="Normal 3 21" xfId="1520"/>
    <cellStyle name="Normal 3 21 10" xfId="1521"/>
    <cellStyle name="Normal 3 21 11" xfId="1522"/>
    <cellStyle name="Normal 3 21 12" xfId="1523"/>
    <cellStyle name="Normal 3 21 13" xfId="1524"/>
    <cellStyle name="Normal 3 21 14" xfId="1525"/>
    <cellStyle name="Normal 3 21 15" xfId="1526"/>
    <cellStyle name="Normal 3 21 16" xfId="1527"/>
    <cellStyle name="Normal 3 21 17" xfId="1528"/>
    <cellStyle name="Normal 3 21 18" xfId="1529"/>
    <cellStyle name="Normal 3 21 19" xfId="1530"/>
    <cellStyle name="Normal 3 21 2" xfId="1531"/>
    <cellStyle name="Normal 3 21 20" xfId="1532"/>
    <cellStyle name="Normal 3 21 21" xfId="1533"/>
    <cellStyle name="Normal 3 21 22" xfId="1534"/>
    <cellStyle name="Normal 3 21 23" xfId="1535"/>
    <cellStyle name="Normal 3 21 3" xfId="1536"/>
    <cellStyle name="Normal 3 21 4" xfId="1537"/>
    <cellStyle name="Normal 3 21 5" xfId="1538"/>
    <cellStyle name="Normal 3 21 6" xfId="1539"/>
    <cellStyle name="Normal 3 21 7" xfId="1540"/>
    <cellStyle name="Normal 3 21 8" xfId="1541"/>
    <cellStyle name="Normal 3 21 9" xfId="1542"/>
    <cellStyle name="Normal 3 22" xfId="1543"/>
    <cellStyle name="Normal 3 22 10" xfId="1544"/>
    <cellStyle name="Normal 3 22 11" xfId="1545"/>
    <cellStyle name="Normal 3 22 12" xfId="1546"/>
    <cellStyle name="Normal 3 22 13" xfId="1547"/>
    <cellStyle name="Normal 3 22 14" xfId="1548"/>
    <cellStyle name="Normal 3 22 15" xfId="1549"/>
    <cellStyle name="Normal 3 22 16" xfId="1550"/>
    <cellStyle name="Normal 3 22 17" xfId="1551"/>
    <cellStyle name="Normal 3 22 18" xfId="1552"/>
    <cellStyle name="Normal 3 22 19" xfId="1553"/>
    <cellStyle name="Normal 3 22 2" xfId="1554"/>
    <cellStyle name="Normal 3 22 20" xfId="1555"/>
    <cellStyle name="Normal 3 22 21" xfId="1556"/>
    <cellStyle name="Normal 3 22 22" xfId="1557"/>
    <cellStyle name="Normal 3 22 23" xfId="1558"/>
    <cellStyle name="Normal 3 22 3" xfId="1559"/>
    <cellStyle name="Normal 3 22 4" xfId="1560"/>
    <cellStyle name="Normal 3 22 5" xfId="1561"/>
    <cellStyle name="Normal 3 22 6" xfId="1562"/>
    <cellStyle name="Normal 3 22 7" xfId="1563"/>
    <cellStyle name="Normal 3 22 8" xfId="1564"/>
    <cellStyle name="Normal 3 22 9" xfId="1565"/>
    <cellStyle name="Normal 3 23" xfId="1566"/>
    <cellStyle name="Normal 3 23 10" xfId="1567"/>
    <cellStyle name="Normal 3 23 11" xfId="1568"/>
    <cellStyle name="Normal 3 23 12" xfId="1569"/>
    <cellStyle name="Normal 3 23 13" xfId="1570"/>
    <cellStyle name="Normal 3 23 14" xfId="1571"/>
    <cellStyle name="Normal 3 23 15" xfId="1572"/>
    <cellStyle name="Normal 3 23 16" xfId="1573"/>
    <cellStyle name="Normal 3 23 17" xfId="1574"/>
    <cellStyle name="Normal 3 23 18" xfId="1575"/>
    <cellStyle name="Normal 3 23 19" xfId="1576"/>
    <cellStyle name="Normal 3 23 2" xfId="1577"/>
    <cellStyle name="Normal 3 23 20" xfId="1578"/>
    <cellStyle name="Normal 3 23 21" xfId="1579"/>
    <cellStyle name="Normal 3 23 22" xfId="1580"/>
    <cellStyle name="Normal 3 23 23" xfId="1581"/>
    <cellStyle name="Normal 3 23 3" xfId="1582"/>
    <cellStyle name="Normal 3 23 4" xfId="1583"/>
    <cellStyle name="Normal 3 23 5" xfId="1584"/>
    <cellStyle name="Normal 3 23 6" xfId="1585"/>
    <cellStyle name="Normal 3 23 7" xfId="1586"/>
    <cellStyle name="Normal 3 23 8" xfId="1587"/>
    <cellStyle name="Normal 3 23 9" xfId="1588"/>
    <cellStyle name="Normal 3 24" xfId="1589"/>
    <cellStyle name="Normal 3 24 10" xfId="1590"/>
    <cellStyle name="Normal 3 24 11" xfId="1591"/>
    <cellStyle name="Normal 3 24 12" xfId="1592"/>
    <cellStyle name="Normal 3 24 13" xfId="1593"/>
    <cellStyle name="Normal 3 24 14" xfId="1594"/>
    <cellStyle name="Normal 3 24 15" xfId="1595"/>
    <cellStyle name="Normal 3 24 16" xfId="1596"/>
    <cellStyle name="Normal 3 24 17" xfId="1597"/>
    <cellStyle name="Normal 3 24 18" xfId="1598"/>
    <cellStyle name="Normal 3 24 19" xfId="1599"/>
    <cellStyle name="Normal 3 24 2" xfId="1600"/>
    <cellStyle name="Normal 3 24 20" xfId="1601"/>
    <cellStyle name="Normal 3 24 21" xfId="1602"/>
    <cellStyle name="Normal 3 24 22" xfId="1603"/>
    <cellStyle name="Normal 3 24 23" xfId="1604"/>
    <cellStyle name="Normal 3 24 3" xfId="1605"/>
    <cellStyle name="Normal 3 24 4" xfId="1606"/>
    <cellStyle name="Normal 3 24 5" xfId="1607"/>
    <cellStyle name="Normal 3 24 6" xfId="1608"/>
    <cellStyle name="Normal 3 24 7" xfId="1609"/>
    <cellStyle name="Normal 3 24 8" xfId="1610"/>
    <cellStyle name="Normal 3 24 9" xfId="1611"/>
    <cellStyle name="Normal 3 25" xfId="1612"/>
    <cellStyle name="Normal 3 25 10" xfId="1613"/>
    <cellStyle name="Normal 3 25 11" xfId="1614"/>
    <cellStyle name="Normal 3 25 12" xfId="1615"/>
    <cellStyle name="Normal 3 25 13" xfId="1616"/>
    <cellStyle name="Normal 3 25 14" xfId="1617"/>
    <cellStyle name="Normal 3 25 15" xfId="1618"/>
    <cellStyle name="Normal 3 25 16" xfId="1619"/>
    <cellStyle name="Normal 3 25 17" xfId="1620"/>
    <cellStyle name="Normal 3 25 18" xfId="1621"/>
    <cellStyle name="Normal 3 25 19" xfId="1622"/>
    <cellStyle name="Normal 3 25 2" xfId="1623"/>
    <cellStyle name="Normal 3 25 20" xfId="1624"/>
    <cellStyle name="Normal 3 25 21" xfId="1625"/>
    <cellStyle name="Normal 3 25 22" xfId="1626"/>
    <cellStyle name="Normal 3 25 23" xfId="1627"/>
    <cellStyle name="Normal 3 25 3" xfId="1628"/>
    <cellStyle name="Normal 3 25 4" xfId="1629"/>
    <cellStyle name="Normal 3 25 5" xfId="1630"/>
    <cellStyle name="Normal 3 25 6" xfId="1631"/>
    <cellStyle name="Normal 3 25 7" xfId="1632"/>
    <cellStyle name="Normal 3 25 8" xfId="1633"/>
    <cellStyle name="Normal 3 25 9" xfId="1634"/>
    <cellStyle name="Normal 3 26" xfId="1635"/>
    <cellStyle name="Normal 3 26 10" xfId="1636"/>
    <cellStyle name="Normal 3 26 11" xfId="1637"/>
    <cellStyle name="Normal 3 26 12" xfId="1638"/>
    <cellStyle name="Normal 3 26 13" xfId="1639"/>
    <cellStyle name="Normal 3 26 14" xfId="1640"/>
    <cellStyle name="Normal 3 26 15" xfId="1641"/>
    <cellStyle name="Normal 3 26 16" xfId="1642"/>
    <cellStyle name="Normal 3 26 17" xfId="1643"/>
    <cellStyle name="Normal 3 26 18" xfId="1644"/>
    <cellStyle name="Normal 3 26 19" xfId="1645"/>
    <cellStyle name="Normal 3 26 2" xfId="1646"/>
    <cellStyle name="Normal 3 26 20" xfId="1647"/>
    <cellStyle name="Normal 3 26 21" xfId="1648"/>
    <cellStyle name="Normal 3 26 22" xfId="1649"/>
    <cellStyle name="Normal 3 26 23" xfId="1650"/>
    <cellStyle name="Normal 3 26 3" xfId="1651"/>
    <cellStyle name="Normal 3 26 4" xfId="1652"/>
    <cellStyle name="Normal 3 26 5" xfId="1653"/>
    <cellStyle name="Normal 3 26 6" xfId="1654"/>
    <cellStyle name="Normal 3 26 7" xfId="1655"/>
    <cellStyle name="Normal 3 26 8" xfId="1656"/>
    <cellStyle name="Normal 3 26 9" xfId="1657"/>
    <cellStyle name="Normal 3 27" xfId="1658"/>
    <cellStyle name="Normal 3 27 10" xfId="1659"/>
    <cellStyle name="Normal 3 27 11" xfId="1660"/>
    <cellStyle name="Normal 3 27 12" xfId="1661"/>
    <cellStyle name="Normal 3 27 13" xfId="1662"/>
    <cellStyle name="Normal 3 27 14" xfId="1663"/>
    <cellStyle name="Normal 3 27 15" xfId="1664"/>
    <cellStyle name="Normal 3 27 16" xfId="1665"/>
    <cellStyle name="Normal 3 27 17" xfId="1666"/>
    <cellStyle name="Normal 3 27 18" xfId="1667"/>
    <cellStyle name="Normal 3 27 19" xfId="1668"/>
    <cellStyle name="Normal 3 27 2" xfId="1669"/>
    <cellStyle name="Normal 3 27 20" xfId="1670"/>
    <cellStyle name="Normal 3 27 21" xfId="1671"/>
    <cellStyle name="Normal 3 27 22" xfId="1672"/>
    <cellStyle name="Normal 3 27 23" xfId="1673"/>
    <cellStyle name="Normal 3 27 3" xfId="1674"/>
    <cellStyle name="Normal 3 27 4" xfId="1675"/>
    <cellStyle name="Normal 3 27 5" xfId="1676"/>
    <cellStyle name="Normal 3 27 6" xfId="1677"/>
    <cellStyle name="Normal 3 27 7" xfId="1678"/>
    <cellStyle name="Normal 3 27 8" xfId="1679"/>
    <cellStyle name="Normal 3 27 9" xfId="1680"/>
    <cellStyle name="Normal 3 28" xfId="1681"/>
    <cellStyle name="Normal 3 28 10" xfId="1682"/>
    <cellStyle name="Normal 3 28 11" xfId="1683"/>
    <cellStyle name="Normal 3 28 12" xfId="1684"/>
    <cellStyle name="Normal 3 28 13" xfId="1685"/>
    <cellStyle name="Normal 3 28 14" xfId="1686"/>
    <cellStyle name="Normal 3 28 15" xfId="1687"/>
    <cellStyle name="Normal 3 28 16" xfId="1688"/>
    <cellStyle name="Normal 3 28 17" xfId="1689"/>
    <cellStyle name="Normal 3 28 18" xfId="1690"/>
    <cellStyle name="Normal 3 28 19" xfId="1691"/>
    <cellStyle name="Normal 3 28 2" xfId="1692"/>
    <cellStyle name="Normal 3 28 20" xfId="1693"/>
    <cellStyle name="Normal 3 28 21" xfId="1694"/>
    <cellStyle name="Normal 3 28 22" xfId="1695"/>
    <cellStyle name="Normal 3 28 23" xfId="1696"/>
    <cellStyle name="Normal 3 28 3" xfId="1697"/>
    <cellStyle name="Normal 3 28 4" xfId="1698"/>
    <cellStyle name="Normal 3 28 5" xfId="1699"/>
    <cellStyle name="Normal 3 28 6" xfId="1700"/>
    <cellStyle name="Normal 3 28 7" xfId="1701"/>
    <cellStyle name="Normal 3 28 8" xfId="1702"/>
    <cellStyle name="Normal 3 28 9" xfId="1703"/>
    <cellStyle name="Normal 3 29" xfId="1704"/>
    <cellStyle name="Normal 3 29 10" xfId="1705"/>
    <cellStyle name="Normal 3 29 11" xfId="1706"/>
    <cellStyle name="Normal 3 29 12" xfId="1707"/>
    <cellStyle name="Normal 3 29 13" xfId="1708"/>
    <cellStyle name="Normal 3 29 14" xfId="1709"/>
    <cellStyle name="Normal 3 29 15" xfId="1710"/>
    <cellStyle name="Normal 3 29 16" xfId="1711"/>
    <cellStyle name="Normal 3 29 17" xfId="1712"/>
    <cellStyle name="Normal 3 29 18" xfId="1713"/>
    <cellStyle name="Normal 3 29 19" xfId="1714"/>
    <cellStyle name="Normal 3 29 2" xfId="1715"/>
    <cellStyle name="Normal 3 29 20" xfId="1716"/>
    <cellStyle name="Normal 3 29 21" xfId="1717"/>
    <cellStyle name="Normal 3 29 22" xfId="1718"/>
    <cellStyle name="Normal 3 29 23" xfId="1719"/>
    <cellStyle name="Normal 3 29 3" xfId="1720"/>
    <cellStyle name="Normal 3 29 4" xfId="1721"/>
    <cellStyle name="Normal 3 29 5" xfId="1722"/>
    <cellStyle name="Normal 3 29 6" xfId="1723"/>
    <cellStyle name="Normal 3 29 7" xfId="1724"/>
    <cellStyle name="Normal 3 29 8" xfId="1725"/>
    <cellStyle name="Normal 3 29 9" xfId="1726"/>
    <cellStyle name="Normal 3 3" xfId="25"/>
    <cellStyle name="Normal 3 3 10" xfId="1727"/>
    <cellStyle name="Normal 3 3 11" xfId="1728"/>
    <cellStyle name="Normal 3 3 12" xfId="1729"/>
    <cellStyle name="Normal 3 3 13" xfId="1730"/>
    <cellStyle name="Normal 3 3 14" xfId="1731"/>
    <cellStyle name="Normal 3 3 15" xfId="1732"/>
    <cellStyle name="Normal 3 3 16" xfId="1733"/>
    <cellStyle name="Normal 3 3 17" xfId="1734"/>
    <cellStyle name="Normal 3 3 18" xfId="1735"/>
    <cellStyle name="Normal 3 3 19" xfId="1736"/>
    <cellStyle name="Normal 3 3 2" xfId="1737"/>
    <cellStyle name="Normal 3 3 20" xfId="1738"/>
    <cellStyle name="Normal 3 3 21" xfId="1739"/>
    <cellStyle name="Normal 3 3 22" xfId="1740"/>
    <cellStyle name="Normal 3 3 23" xfId="1741"/>
    <cellStyle name="Normal 3 3 24" xfId="1742"/>
    <cellStyle name="Normal 3 3 3" xfId="1743"/>
    <cellStyle name="Normal 3 3 4" xfId="1744"/>
    <cellStyle name="Normal 3 3 5" xfId="1745"/>
    <cellStyle name="Normal 3 3 6" xfId="1746"/>
    <cellStyle name="Normal 3 3 7" xfId="1747"/>
    <cellStyle name="Normal 3 3 8" xfId="1748"/>
    <cellStyle name="Normal 3 3 9" xfId="1749"/>
    <cellStyle name="Normal 3 30" xfId="1750"/>
    <cellStyle name="Normal 3 30 10" xfId="1751"/>
    <cellStyle name="Normal 3 30 11" xfId="1752"/>
    <cellStyle name="Normal 3 30 12" xfId="1753"/>
    <cellStyle name="Normal 3 30 13" xfId="1754"/>
    <cellStyle name="Normal 3 30 14" xfId="1755"/>
    <cellStyle name="Normal 3 30 15" xfId="1756"/>
    <cellStyle name="Normal 3 30 16" xfId="1757"/>
    <cellStyle name="Normal 3 30 17" xfId="1758"/>
    <cellStyle name="Normal 3 30 18" xfId="1759"/>
    <cellStyle name="Normal 3 30 19" xfId="1760"/>
    <cellStyle name="Normal 3 30 2" xfId="1761"/>
    <cellStyle name="Normal 3 30 20" xfId="1762"/>
    <cellStyle name="Normal 3 30 21" xfId="1763"/>
    <cellStyle name="Normal 3 30 22" xfId="1764"/>
    <cellStyle name="Normal 3 30 23" xfId="1765"/>
    <cellStyle name="Normal 3 30 3" xfId="1766"/>
    <cellStyle name="Normal 3 30 4" xfId="1767"/>
    <cellStyle name="Normal 3 30 5" xfId="1768"/>
    <cellStyle name="Normal 3 30 6" xfId="1769"/>
    <cellStyle name="Normal 3 30 7" xfId="1770"/>
    <cellStyle name="Normal 3 30 8" xfId="1771"/>
    <cellStyle name="Normal 3 30 9" xfId="1772"/>
    <cellStyle name="Normal 3 31" xfId="1773"/>
    <cellStyle name="Normal 3 31 10" xfId="1774"/>
    <cellStyle name="Normal 3 31 11" xfId="1775"/>
    <cellStyle name="Normal 3 31 12" xfId="1776"/>
    <cellStyle name="Normal 3 31 13" xfId="1777"/>
    <cellStyle name="Normal 3 31 14" xfId="1778"/>
    <cellStyle name="Normal 3 31 15" xfId="1779"/>
    <cellStyle name="Normal 3 31 16" xfId="1780"/>
    <cellStyle name="Normal 3 31 17" xfId="1781"/>
    <cellStyle name="Normal 3 31 18" xfId="1782"/>
    <cellStyle name="Normal 3 31 19" xfId="1783"/>
    <cellStyle name="Normal 3 31 2" xfId="1784"/>
    <cellStyle name="Normal 3 31 20" xfId="1785"/>
    <cellStyle name="Normal 3 31 21" xfId="1786"/>
    <cellStyle name="Normal 3 31 22" xfId="1787"/>
    <cellStyle name="Normal 3 31 23" xfId="1788"/>
    <cellStyle name="Normal 3 31 3" xfId="1789"/>
    <cellStyle name="Normal 3 31 4" xfId="1790"/>
    <cellStyle name="Normal 3 31 5" xfId="1791"/>
    <cellStyle name="Normal 3 31 6" xfId="1792"/>
    <cellStyle name="Normal 3 31 7" xfId="1793"/>
    <cellStyle name="Normal 3 31 8" xfId="1794"/>
    <cellStyle name="Normal 3 31 9" xfId="1795"/>
    <cellStyle name="Normal 3 32" xfId="1796"/>
    <cellStyle name="Normal 3 32 10" xfId="1797"/>
    <cellStyle name="Normal 3 32 11" xfId="1798"/>
    <cellStyle name="Normal 3 32 12" xfId="1799"/>
    <cellStyle name="Normal 3 32 13" xfId="1800"/>
    <cellStyle name="Normal 3 32 14" xfId="1801"/>
    <cellStyle name="Normal 3 32 15" xfId="1802"/>
    <cellStyle name="Normal 3 32 16" xfId="1803"/>
    <cellStyle name="Normal 3 32 17" xfId="1804"/>
    <cellStyle name="Normal 3 32 18" xfId="1805"/>
    <cellStyle name="Normal 3 32 19" xfId="1806"/>
    <cellStyle name="Normal 3 32 2" xfId="1807"/>
    <cellStyle name="Normal 3 32 20" xfId="1808"/>
    <cellStyle name="Normal 3 32 21" xfId="1809"/>
    <cellStyle name="Normal 3 32 22" xfId="1810"/>
    <cellStyle name="Normal 3 32 23" xfId="1811"/>
    <cellStyle name="Normal 3 32 3" xfId="1812"/>
    <cellStyle name="Normal 3 32 4" xfId="1813"/>
    <cellStyle name="Normal 3 32 5" xfId="1814"/>
    <cellStyle name="Normal 3 32 6" xfId="1815"/>
    <cellStyle name="Normal 3 32 7" xfId="1816"/>
    <cellStyle name="Normal 3 32 8" xfId="1817"/>
    <cellStyle name="Normal 3 32 9" xfId="1818"/>
    <cellStyle name="Normal 3 33" xfId="1819"/>
    <cellStyle name="Normal 3 33 10" xfId="1820"/>
    <cellStyle name="Normal 3 33 11" xfId="1821"/>
    <cellStyle name="Normal 3 33 12" xfId="1822"/>
    <cellStyle name="Normal 3 33 13" xfId="1823"/>
    <cellStyle name="Normal 3 33 14" xfId="1824"/>
    <cellStyle name="Normal 3 33 15" xfId="1825"/>
    <cellStyle name="Normal 3 33 16" xfId="1826"/>
    <cellStyle name="Normal 3 33 17" xfId="1827"/>
    <cellStyle name="Normal 3 33 18" xfId="1828"/>
    <cellStyle name="Normal 3 33 19" xfId="1829"/>
    <cellStyle name="Normal 3 33 2" xfId="1830"/>
    <cellStyle name="Normal 3 33 20" xfId="1831"/>
    <cellStyle name="Normal 3 33 21" xfId="1832"/>
    <cellStyle name="Normal 3 33 22" xfId="1833"/>
    <cellStyle name="Normal 3 33 23" xfId="1834"/>
    <cellStyle name="Normal 3 33 3" xfId="1835"/>
    <cellStyle name="Normal 3 33 4" xfId="1836"/>
    <cellStyle name="Normal 3 33 5" xfId="1837"/>
    <cellStyle name="Normal 3 33 6" xfId="1838"/>
    <cellStyle name="Normal 3 33 7" xfId="1839"/>
    <cellStyle name="Normal 3 33 8" xfId="1840"/>
    <cellStyle name="Normal 3 33 9" xfId="1841"/>
    <cellStyle name="Normal 3 34" xfId="1842"/>
    <cellStyle name="Normal 3 35" xfId="1843"/>
    <cellStyle name="Normal 3 36" xfId="1844"/>
    <cellStyle name="Normal 3 37" xfId="1845"/>
    <cellStyle name="Normal 3 38" xfId="1846"/>
    <cellStyle name="Normal 3 39" xfId="1847"/>
    <cellStyle name="Normal 3 4" xfId="1848"/>
    <cellStyle name="Normal 3 4 10" xfId="1849"/>
    <cellStyle name="Normal 3 4 11" xfId="1850"/>
    <cellStyle name="Normal 3 4 12" xfId="1851"/>
    <cellStyle name="Normal 3 4 13" xfId="1852"/>
    <cellStyle name="Normal 3 4 14" xfId="1853"/>
    <cellStyle name="Normal 3 4 15" xfId="1854"/>
    <cellStyle name="Normal 3 4 16" xfId="1855"/>
    <cellStyle name="Normal 3 4 17" xfId="1856"/>
    <cellStyle name="Normal 3 4 18" xfId="1857"/>
    <cellStyle name="Normal 3 4 19" xfId="1858"/>
    <cellStyle name="Normal 3 4 2" xfId="1859"/>
    <cellStyle name="Normal 3 4 20" xfId="1860"/>
    <cellStyle name="Normal 3 4 21" xfId="1861"/>
    <cellStyle name="Normal 3 4 22" xfId="1862"/>
    <cellStyle name="Normal 3 4 23" xfId="1863"/>
    <cellStyle name="Normal 3 4 3" xfId="1864"/>
    <cellStyle name="Normal 3 4 4" xfId="1865"/>
    <cellStyle name="Normal 3 4 5" xfId="1866"/>
    <cellStyle name="Normal 3 4 6" xfId="1867"/>
    <cellStyle name="Normal 3 4 7" xfId="1868"/>
    <cellStyle name="Normal 3 4 8" xfId="1869"/>
    <cellStyle name="Normal 3 4 9" xfId="1870"/>
    <cellStyle name="Normal 3 40" xfId="1871"/>
    <cellStyle name="Normal 3 41" xfId="1872"/>
    <cellStyle name="Normal 3 42" xfId="1873"/>
    <cellStyle name="Normal 3 43" xfId="1874"/>
    <cellStyle name="Normal 3 44" xfId="1875"/>
    <cellStyle name="Normal 3 45" xfId="1876"/>
    <cellStyle name="Normal 3 46" xfId="1877"/>
    <cellStyle name="Normal 3 47" xfId="1878"/>
    <cellStyle name="Normal 3 48" xfId="1879"/>
    <cellStyle name="Normal 3 49" xfId="1880"/>
    <cellStyle name="Normal 3 5" xfId="1881"/>
    <cellStyle name="Normal 3 5 10" xfId="1882"/>
    <cellStyle name="Normal 3 5 11" xfId="1883"/>
    <cellStyle name="Normal 3 5 12" xfId="1884"/>
    <cellStyle name="Normal 3 5 13" xfId="1885"/>
    <cellStyle name="Normal 3 5 14" xfId="1886"/>
    <cellStyle name="Normal 3 5 15" xfId="1887"/>
    <cellStyle name="Normal 3 5 16" xfId="1888"/>
    <cellStyle name="Normal 3 5 17" xfId="1889"/>
    <cellStyle name="Normal 3 5 18" xfId="1890"/>
    <cellStyle name="Normal 3 5 19" xfId="1891"/>
    <cellStyle name="Normal 3 5 2" xfId="1892"/>
    <cellStyle name="Normal 3 5 20" xfId="1893"/>
    <cellStyle name="Normal 3 5 21" xfId="1894"/>
    <cellStyle name="Normal 3 5 22" xfId="1895"/>
    <cellStyle name="Normal 3 5 23" xfId="1896"/>
    <cellStyle name="Normal 3 5 3" xfId="1897"/>
    <cellStyle name="Normal 3 5 4" xfId="1898"/>
    <cellStyle name="Normal 3 5 5" xfId="1899"/>
    <cellStyle name="Normal 3 5 6" xfId="1900"/>
    <cellStyle name="Normal 3 5 7" xfId="1901"/>
    <cellStyle name="Normal 3 5 8" xfId="1902"/>
    <cellStyle name="Normal 3 5 9" xfId="1903"/>
    <cellStyle name="Normal 3 50" xfId="1904"/>
    <cellStyle name="Normal 3 51" xfId="1905"/>
    <cellStyle name="Normal 3 52" xfId="1906"/>
    <cellStyle name="Normal 3 53" xfId="1907"/>
    <cellStyle name="Normal 3 54" xfId="1908"/>
    <cellStyle name="Normal 3 55" xfId="1909"/>
    <cellStyle name="Normal 3 56" xfId="1910"/>
    <cellStyle name="Normal 3 57" xfId="1911"/>
    <cellStyle name="Normal 3 58" xfId="1912"/>
    <cellStyle name="Normal 3 59" xfId="1913"/>
    <cellStyle name="Normal 3 6" xfId="1914"/>
    <cellStyle name="Normal 3 6 10" xfId="1915"/>
    <cellStyle name="Normal 3 6 11" xfId="1916"/>
    <cellStyle name="Normal 3 6 12" xfId="1917"/>
    <cellStyle name="Normal 3 6 13" xfId="1918"/>
    <cellStyle name="Normal 3 6 14" xfId="1919"/>
    <cellStyle name="Normal 3 6 15" xfId="1920"/>
    <cellStyle name="Normal 3 6 16" xfId="1921"/>
    <cellStyle name="Normal 3 6 17" xfId="1922"/>
    <cellStyle name="Normal 3 6 18" xfId="1923"/>
    <cellStyle name="Normal 3 6 19" xfId="1924"/>
    <cellStyle name="Normal 3 6 2" xfId="1925"/>
    <cellStyle name="Normal 3 6 20" xfId="1926"/>
    <cellStyle name="Normal 3 6 21" xfId="1927"/>
    <cellStyle name="Normal 3 6 22" xfId="1928"/>
    <cellStyle name="Normal 3 6 23" xfId="1929"/>
    <cellStyle name="Normal 3 6 3" xfId="1930"/>
    <cellStyle name="Normal 3 6 4" xfId="1931"/>
    <cellStyle name="Normal 3 6 5" xfId="1932"/>
    <cellStyle name="Normal 3 6 6" xfId="1933"/>
    <cellStyle name="Normal 3 6 7" xfId="1934"/>
    <cellStyle name="Normal 3 6 8" xfId="1935"/>
    <cellStyle name="Normal 3 6 9" xfId="1936"/>
    <cellStyle name="Normal 3 60" xfId="1937"/>
    <cellStyle name="Normal 3 61" xfId="1938"/>
    <cellStyle name="Normal 3 62" xfId="1939"/>
    <cellStyle name="Normal 3 63" xfId="1940"/>
    <cellStyle name="Normal 3 64" xfId="1941"/>
    <cellStyle name="Normal 3 65" xfId="1942"/>
    <cellStyle name="Normal 3 66" xfId="1943"/>
    <cellStyle name="Normal 3 7" xfId="1944"/>
    <cellStyle name="Normal 3 7 10" xfId="1945"/>
    <cellStyle name="Normal 3 7 11" xfId="1946"/>
    <cellStyle name="Normal 3 7 12" xfId="1947"/>
    <cellStyle name="Normal 3 7 13" xfId="1948"/>
    <cellStyle name="Normal 3 7 14" xfId="1949"/>
    <cellStyle name="Normal 3 7 15" xfId="1950"/>
    <cellStyle name="Normal 3 7 16" xfId="1951"/>
    <cellStyle name="Normal 3 7 17" xfId="1952"/>
    <cellStyle name="Normal 3 7 18" xfId="1953"/>
    <cellStyle name="Normal 3 7 19" xfId="1954"/>
    <cellStyle name="Normal 3 7 2" xfId="1955"/>
    <cellStyle name="Normal 3 7 20" xfId="1956"/>
    <cellStyle name="Normal 3 7 21" xfId="1957"/>
    <cellStyle name="Normal 3 7 22" xfId="1958"/>
    <cellStyle name="Normal 3 7 23" xfId="1959"/>
    <cellStyle name="Normal 3 7 3" xfId="1960"/>
    <cellStyle name="Normal 3 7 4" xfId="1961"/>
    <cellStyle name="Normal 3 7 5" xfId="1962"/>
    <cellStyle name="Normal 3 7 6" xfId="1963"/>
    <cellStyle name="Normal 3 7 7" xfId="1964"/>
    <cellStyle name="Normal 3 7 8" xfId="1965"/>
    <cellStyle name="Normal 3 7 9" xfId="1966"/>
    <cellStyle name="Normal 3 8" xfId="1967"/>
    <cellStyle name="Normal 3 8 10" xfId="1968"/>
    <cellStyle name="Normal 3 8 11" xfId="1969"/>
    <cellStyle name="Normal 3 8 12" xfId="1970"/>
    <cellStyle name="Normal 3 8 13" xfId="1971"/>
    <cellStyle name="Normal 3 8 14" xfId="1972"/>
    <cellStyle name="Normal 3 8 15" xfId="1973"/>
    <cellStyle name="Normal 3 8 16" xfId="1974"/>
    <cellStyle name="Normal 3 8 17" xfId="1975"/>
    <cellStyle name="Normal 3 8 18" xfId="1976"/>
    <cellStyle name="Normal 3 8 19" xfId="1977"/>
    <cellStyle name="Normal 3 8 2" xfId="1978"/>
    <cellStyle name="Normal 3 8 20" xfId="1979"/>
    <cellStyle name="Normal 3 8 21" xfId="1980"/>
    <cellStyle name="Normal 3 8 22" xfId="1981"/>
    <cellStyle name="Normal 3 8 23" xfId="1982"/>
    <cellStyle name="Normal 3 8 3" xfId="1983"/>
    <cellStyle name="Normal 3 8 4" xfId="1984"/>
    <cellStyle name="Normal 3 8 5" xfId="1985"/>
    <cellStyle name="Normal 3 8 6" xfId="1986"/>
    <cellStyle name="Normal 3 8 7" xfId="1987"/>
    <cellStyle name="Normal 3 8 8" xfId="1988"/>
    <cellStyle name="Normal 3 8 9" xfId="1989"/>
    <cellStyle name="Normal 3 9" xfId="1990"/>
    <cellStyle name="Normal 3 9 10" xfId="1991"/>
    <cellStyle name="Normal 3 9 11" xfId="1992"/>
    <cellStyle name="Normal 3 9 12" xfId="1993"/>
    <cellStyle name="Normal 3 9 13" xfId="1994"/>
    <cellStyle name="Normal 3 9 14" xfId="1995"/>
    <cellStyle name="Normal 3 9 15" xfId="1996"/>
    <cellStyle name="Normal 3 9 16" xfId="1997"/>
    <cellStyle name="Normal 3 9 17" xfId="1998"/>
    <cellStyle name="Normal 3 9 18" xfId="1999"/>
    <cellStyle name="Normal 3 9 19" xfId="2000"/>
    <cellStyle name="Normal 3 9 2" xfId="2001"/>
    <cellStyle name="Normal 3 9 20" xfId="2002"/>
    <cellStyle name="Normal 3 9 21" xfId="2003"/>
    <cellStyle name="Normal 3 9 22" xfId="2004"/>
    <cellStyle name="Normal 3 9 23" xfId="2005"/>
    <cellStyle name="Normal 3 9 3" xfId="2006"/>
    <cellStyle name="Normal 3 9 4" xfId="2007"/>
    <cellStyle name="Normal 3 9 5" xfId="2008"/>
    <cellStyle name="Normal 3 9 6" xfId="2009"/>
    <cellStyle name="Normal 3 9 7" xfId="2010"/>
    <cellStyle name="Normal 3 9 8" xfId="2011"/>
    <cellStyle name="Normal 3 9 9" xfId="2012"/>
    <cellStyle name="Normal 4" xfId="18"/>
    <cellStyle name="Normal 4 2" xfId="100"/>
    <cellStyle name="Normal 4 2 2" xfId="2013"/>
    <cellStyle name="Normal 4 3" xfId="101"/>
    <cellStyle name="Normal 4 3 2" xfId="2014"/>
    <cellStyle name="Normal 4 3 3" xfId="2015"/>
    <cellStyle name="Normal 4 4" xfId="9"/>
    <cellStyle name="Normal 4 5" xfId="2016"/>
    <cellStyle name="Normal 5" xfId="102"/>
    <cellStyle name="Normal 5 10" xfId="2017"/>
    <cellStyle name="Normal 5 11" xfId="2018"/>
    <cellStyle name="Normal 5 12" xfId="2019"/>
    <cellStyle name="Normal 5 13" xfId="2020"/>
    <cellStyle name="Normal 5 14" xfId="2021"/>
    <cellStyle name="Normal 5 15" xfId="2022"/>
    <cellStyle name="Normal 5 16" xfId="2023"/>
    <cellStyle name="Normal 5 17" xfId="2024"/>
    <cellStyle name="Normal 5 18" xfId="2025"/>
    <cellStyle name="Normal 5 19" xfId="2026"/>
    <cellStyle name="Normal 5 2" xfId="103"/>
    <cellStyle name="Normal 5 2 10" xfId="2027"/>
    <cellStyle name="Normal 5 2 11" xfId="2028"/>
    <cellStyle name="Normal 5 2 12" xfId="2029"/>
    <cellStyle name="Normal 5 2 13" xfId="2030"/>
    <cellStyle name="Normal 5 2 14" xfId="2031"/>
    <cellStyle name="Normal 5 2 15" xfId="2032"/>
    <cellStyle name="Normal 5 2 16" xfId="2033"/>
    <cellStyle name="Normal 5 2 17" xfId="2034"/>
    <cellStyle name="Normal 5 2 18" xfId="2035"/>
    <cellStyle name="Normal 5 2 19" xfId="2036"/>
    <cellStyle name="Normal 5 2 2" xfId="2037"/>
    <cellStyle name="Normal 5 2 20" xfId="2038"/>
    <cellStyle name="Normal 5 2 21" xfId="2039"/>
    <cellStyle name="Normal 5 2 22" xfId="2040"/>
    <cellStyle name="Normal 5 2 23" xfId="2041"/>
    <cellStyle name="Normal 5 2 24" xfId="2042"/>
    <cellStyle name="Normal 5 2 3" xfId="2043"/>
    <cellStyle name="Normal 5 2 4" xfId="2044"/>
    <cellStyle name="Normal 5 2 5" xfId="2045"/>
    <cellStyle name="Normal 5 2 6" xfId="2046"/>
    <cellStyle name="Normal 5 2 7" xfId="2047"/>
    <cellStyle name="Normal 5 2 8" xfId="2048"/>
    <cellStyle name="Normal 5 2 9" xfId="2049"/>
    <cellStyle name="Normal 5 20" xfId="2050"/>
    <cellStyle name="Normal 5 21" xfId="2051"/>
    <cellStyle name="Normal 5 22" xfId="2052"/>
    <cellStyle name="Normal 5 23" xfId="2053"/>
    <cellStyle name="Normal 5 24" xfId="2054"/>
    <cellStyle name="Normal 5 25" xfId="2055"/>
    <cellStyle name="Normal 5 3" xfId="2056"/>
    <cellStyle name="Normal 5 4" xfId="2057"/>
    <cellStyle name="Normal 5 5" xfId="2058"/>
    <cellStyle name="Normal 5 6" xfId="2059"/>
    <cellStyle name="Normal 5 7" xfId="2060"/>
    <cellStyle name="Normal 5 8" xfId="2061"/>
    <cellStyle name="Normal 5 9" xfId="2062"/>
    <cellStyle name="Normal 6" xfId="104"/>
    <cellStyle name="Normal 6 2" xfId="2063"/>
    <cellStyle name="Normal 7" xfId="105"/>
    <cellStyle name="Normal 7 10" xfId="2064"/>
    <cellStyle name="Normal 7 11" xfId="2065"/>
    <cellStyle name="Normal 7 12" xfId="2066"/>
    <cellStyle name="Normal 7 13" xfId="2067"/>
    <cellStyle name="Normal 7 14" xfId="2068"/>
    <cellStyle name="Normal 7 15" xfId="2069"/>
    <cellStyle name="Normal 7 16" xfId="2070"/>
    <cellStyle name="Normal 7 17" xfId="2071"/>
    <cellStyle name="Normal 7 18" xfId="2072"/>
    <cellStyle name="Normal 7 19" xfId="2073"/>
    <cellStyle name="Normal 7 2" xfId="106"/>
    <cellStyle name="Normal 7 2 10" xfId="2074"/>
    <cellStyle name="Normal 7 2 11" xfId="2075"/>
    <cellStyle name="Normal 7 2 12" xfId="2076"/>
    <cellStyle name="Normal 7 2 13" xfId="2077"/>
    <cellStyle name="Normal 7 2 14" xfId="2078"/>
    <cellStyle name="Normal 7 2 15" xfId="2079"/>
    <cellStyle name="Normal 7 2 16" xfId="2080"/>
    <cellStyle name="Normal 7 2 17" xfId="2081"/>
    <cellStyle name="Normal 7 2 18" xfId="2082"/>
    <cellStyle name="Normal 7 2 19" xfId="2083"/>
    <cellStyle name="Normal 7 2 2" xfId="2084"/>
    <cellStyle name="Normal 7 2 20" xfId="2085"/>
    <cellStyle name="Normal 7 2 21" xfId="2086"/>
    <cellStyle name="Normal 7 2 22" xfId="2087"/>
    <cellStyle name="Normal 7 2 23" xfId="2088"/>
    <cellStyle name="Normal 7 2 24" xfId="2089"/>
    <cellStyle name="Normal 7 2 3" xfId="2090"/>
    <cellStyle name="Normal 7 2 4" xfId="2091"/>
    <cellStyle name="Normal 7 2 5" xfId="2092"/>
    <cellStyle name="Normal 7 2 6" xfId="2093"/>
    <cellStyle name="Normal 7 2 7" xfId="2094"/>
    <cellStyle name="Normal 7 2 8" xfId="2095"/>
    <cellStyle name="Normal 7 2 9" xfId="2096"/>
    <cellStyle name="Normal 7 20" xfId="2097"/>
    <cellStyle name="Normal 7 21" xfId="2098"/>
    <cellStyle name="Normal 7 22" xfId="2099"/>
    <cellStyle name="Normal 7 23" xfId="2100"/>
    <cellStyle name="Normal 7 24" xfId="2101"/>
    <cellStyle name="Normal 7 25" xfId="2102"/>
    <cellStyle name="Normal 7 3" xfId="2103"/>
    <cellStyle name="Normal 7 4" xfId="2104"/>
    <cellStyle name="Normal 7 5" xfId="2105"/>
    <cellStyle name="Normal 7 6" xfId="2106"/>
    <cellStyle name="Normal 7 7" xfId="2107"/>
    <cellStyle name="Normal 7 8" xfId="2108"/>
    <cellStyle name="Normal 7 9" xfId="2109"/>
    <cellStyle name="Normal 8" xfId="107"/>
    <cellStyle name="Normal 8 2" xfId="108"/>
    <cellStyle name="Normal 8 3" xfId="2110"/>
    <cellStyle name="Normal 9" xfId="109"/>
    <cellStyle name="Normal 9 2" xfId="110"/>
    <cellStyle name="Normal 9 3" xfId="2111"/>
    <cellStyle name="Normal_MTDUCT" xfId="3"/>
    <cellStyle name="Normal_PC-ECMVAV-6p-D2 2" xfId="128"/>
    <cellStyle name="Normal_PC-HVACEQUIP-6P-D4" xfId="12"/>
    <cellStyle name="Normal_PC-LowPressureDist-D1" xfId="13"/>
    <cellStyle name="Normal_PC-LPDPackage-6P-D14" xfId="2"/>
    <cellStyle name="Normal_PC-PackRTOptimize-D1-6p-D2" xfId="7"/>
    <cellStyle name="Normal_ProCostFinAssumptions_Sector" xfId="4"/>
    <cellStyle name="Note 2" xfId="111"/>
    <cellStyle name="Note 2 2" xfId="2112"/>
    <cellStyle name="Note 3" xfId="2113"/>
    <cellStyle name="Output 2" xfId="112"/>
    <cellStyle name="Output 2 2" xfId="2114"/>
    <cellStyle name="Percent" xfId="8" builtinId="5"/>
    <cellStyle name="Percent 2" xfId="17"/>
    <cellStyle name="Percent 2 2" xfId="113"/>
    <cellStyle name="Percent 2 2 2" xfId="114"/>
    <cellStyle name="Percent 2 2 2 2" xfId="115"/>
    <cellStyle name="Percent 2 2 3" xfId="116"/>
    <cellStyle name="Percent 2 3" xfId="2115"/>
    <cellStyle name="Percent 2 3 2" xfId="2116"/>
    <cellStyle name="Percent 2 4" xfId="2117"/>
    <cellStyle name="Percent 3" xfId="19"/>
    <cellStyle name="Percent 3 2" xfId="117"/>
    <cellStyle name="Percent 3 2 2" xfId="118"/>
    <cellStyle name="Percent 3 3" xfId="119"/>
    <cellStyle name="Percent 4" xfId="120"/>
    <cellStyle name="Percent 4 2" xfId="121"/>
    <cellStyle name="Percent 4 3" xfId="2118"/>
    <cellStyle name="Percent 5" xfId="122"/>
    <cellStyle name="Percent 5 2" xfId="2119"/>
    <cellStyle name="Percent 6" xfId="2120"/>
    <cellStyle name="Percent 6 2" xfId="2121"/>
    <cellStyle name="Percent 7" xfId="2122"/>
    <cellStyle name="Sheet Title" xfId="2123"/>
    <cellStyle name="Style 1" xfId="2124"/>
    <cellStyle name="Title 2" xfId="123"/>
    <cellStyle name="Title 2 2" xfId="2125"/>
    <cellStyle name="Total 2" xfId="124"/>
    <cellStyle name="Total 2 2" xfId="2126"/>
    <cellStyle name="Warning Text 2" xfId="125"/>
    <cellStyle name="표준_ENERGY CONSUMP" xfId="126"/>
    <cellStyle name="常规_海外市场服务网站资料操作BOM" xfId="12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SeventhPlan\Conservation%20Analysis\Global%20EE%20Inputs\Units%20Forecasts\7P%20Forecasts%20D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Water%20Heater%20Tanks/7thPPComDHWEfficientTank.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 name="BLDGTYPE" refersTo="='APPLIC'!$B$11:$U$11"/>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cell r="C11" t="str">
            <v>VCohort</v>
          </cell>
          <cell r="D11" t="str">
            <v>Measure Index Name</v>
          </cell>
          <cell r="E11" t="str">
            <v>Unit of Savings</v>
          </cell>
          <cell r="F11" t="str">
            <v>Measure Bundle Description</v>
          </cell>
          <cell r="G11" t="str">
            <v>Number of Measures in Bundle</v>
          </cell>
          <cell r="H11" t="str">
            <v>Descriptive Name</v>
          </cell>
          <cell r="I11" t="str">
            <v>Segment</v>
          </cell>
          <cell r="J11" t="str">
            <v>Savings Sources</v>
          </cell>
          <cell r="K11" t="str">
            <v>7P Technical Savings (aMW)</v>
          </cell>
          <cell r="L11" t="str">
            <v>Baseline</v>
          </cell>
          <cell r="M11" t="str">
            <v>Baseline Saturation</v>
          </cell>
          <cell r="N11" t="str">
            <v>Baseline Notes</v>
          </cell>
          <cell r="O11" t="str">
            <v>Cost Source</v>
          </cell>
          <cell r="P11" t="str">
            <v>Cost Notes</v>
          </cell>
          <cell r="Q11" t="str">
            <v>New from 6P</v>
          </cell>
          <cell r="R11" t="str">
            <v>6P Vintage</v>
          </cell>
          <cell r="S11" t="str">
            <v>Status</v>
          </cell>
          <cell r="T11" t="str">
            <v>Status notes</v>
          </cell>
          <cell r="U11" t="str">
            <v>Category</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1">
          <cell r="B11" t="str">
            <v>Measure Index Name</v>
          </cell>
          <cell r="C11" t="str">
            <v>File Link</v>
          </cell>
          <cell r="D11" t="str">
            <v>Supply Curve Worksheet</v>
          </cell>
          <cell r="E11" t="str">
            <v>Lost Opp</v>
          </cell>
          <cell r="F11" t="str">
            <v>Descriptive Name</v>
          </cell>
          <cell r="G11" t="str">
            <v>Most Recent Substantive Update</v>
          </cell>
          <cell r="H11" t="str">
            <v>Cumulative Technically  Achievable Savings in 2035 in MWa</v>
          </cell>
          <cell r="I11" t="str">
            <v>aMW in New Building Non Plug Load</v>
          </cell>
          <cell r="J11" t="str">
            <v>Comparable Estimate for 6th Plan</v>
          </cell>
          <cell r="K11" t="str">
            <v>Comparable Estimate for 6th Plan (Pasted Values)</v>
          </cell>
          <cell r="L11" t="str">
            <v>Final Check for Draft Plan</v>
          </cell>
          <cell r="O11" t="str">
            <v>Analyst</v>
          </cell>
          <cell r="P11" t="str">
            <v>Comments Reviewed &amp; Updates Complete</v>
          </cell>
          <cell r="Q11" t="str">
            <v>Run ProCost with Final Inputs (Gas)</v>
          </cell>
          <cell r="R11" t="str">
            <v>Check/Repair RPM Links</v>
          </cell>
          <cell r="S11" t="str">
            <v>SC Curve to Auto High/Low Forecast</v>
          </cell>
          <cell r="T11" t="str">
            <v>SC Curve measure references linked to MList</v>
          </cell>
          <cell r="U11" t="str">
            <v>Check Linked Files and Range Names.  Correct link to ComMaster</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cell r="C11">
            <v>0.10937459468255628</v>
          </cell>
          <cell r="D11">
            <v>0.21874918936511256</v>
          </cell>
          <cell r="E11">
            <v>0.32812378404766884</v>
          </cell>
          <cell r="F11">
            <v>0.43749837873022512</v>
          </cell>
          <cell r="G11">
            <v>0.5468729734127814</v>
          </cell>
          <cell r="H11">
            <v>0.64531010862708205</v>
          </cell>
          <cell r="I11">
            <v>0.7240598167985226</v>
          </cell>
          <cell r="J11">
            <v>0.78705958333567505</v>
          </cell>
          <cell r="K11">
            <v>0.83745939656539703</v>
          </cell>
          <cell r="L11">
            <v>0.87777924714917455</v>
          </cell>
          <cell r="M11">
            <v>0.91003512761619654</v>
          </cell>
          <cell r="N11">
            <v>0.93583983198981413</v>
          </cell>
          <cell r="O11">
            <v>0.9564835954887082</v>
          </cell>
          <cell r="P11">
            <v>0.97299860628782353</v>
          </cell>
          <cell r="Q11">
            <v>0.9862106149271157</v>
          </cell>
          <cell r="R11">
            <v>0.99678022183854953</v>
          </cell>
          <cell r="S11">
            <v>0.99685231466234414</v>
          </cell>
          <cell r="T11">
            <v>0.99687806209941365</v>
          </cell>
          <cell r="U11">
            <v>0.99688683963477831</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cell r="C11" t="str">
            <v>LPD baseline to minimum of code or 1995-2001 practice.</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cell r="M11">
            <v>31.55076</v>
          </cell>
          <cell r="N11">
            <v>9.4201798094731004E-3</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cell r="C11">
            <v>6</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cell r="C11" t="str">
            <v>School K-12</v>
          </cell>
          <cell r="D11" t="str">
            <v>School K-12</v>
          </cell>
          <cell r="E11" t="str">
            <v>Any</v>
          </cell>
          <cell r="F11" t="str">
            <v>K-12</v>
          </cell>
          <cell r="G11" t="str">
            <v>Any</v>
          </cell>
          <cell r="H11" t="str">
            <v>Any</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1">
          <cell r="C11" t="str">
            <v>POST2013</v>
          </cell>
          <cell r="D11" t="str">
            <v>Com_Master_7P.xlsm!POST2013</v>
          </cell>
        </row>
        <row r="12">
          <cell r="C12" t="str">
            <v>_PRE2013</v>
          </cell>
          <cell r="D12" t="str">
            <v>Com_Master_7P.xlsm!_PRE2013</v>
          </cell>
        </row>
      </sheetData>
      <sheetData sheetId="16">
        <row r="11">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cell r="C11" t="str">
            <v>Pre-Rinse Spray Valve</v>
          </cell>
          <cell r="D11" t="str">
            <v>Pre-Rinse Spray Valve</v>
          </cell>
          <cell r="E11" t="str">
            <v>CBSA 2014</v>
          </cell>
          <cell r="F11" t="str">
            <v>Some</v>
          </cell>
          <cell r="H11" t="str">
            <v>Retro</v>
          </cell>
          <cell r="I11">
            <v>0</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cell r="C11">
            <v>0.22184609974487568</v>
          </cell>
          <cell r="D11">
            <v>0.77815390025512432</v>
          </cell>
          <cell r="E11">
            <v>1</v>
          </cell>
          <cell r="G11" t="str">
            <v>Assembly</v>
          </cell>
          <cell r="H11">
            <v>0.47962038771740423</v>
          </cell>
          <cell r="I11">
            <v>0.52037961228259577</v>
          </cell>
          <cell r="J11">
            <v>1</v>
          </cell>
          <cell r="L11">
            <v>0.10640191237323121</v>
          </cell>
          <cell r="M11">
            <v>0.77815390025512432</v>
          </cell>
          <cell r="N11">
            <v>0.11544418737164447</v>
          </cell>
          <cell r="O11">
            <v>1</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cell r="C11" t="str">
            <v>Compressed Air System Improvements</v>
          </cell>
          <cell r="D11" t="str">
            <v>Compressors</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LOG"/>
      <sheetName val="Pop Forecast (Base Case)"/>
      <sheetName val="Res Forecast (Base Case)"/>
      <sheetName val="Com Forecast (Base Case)"/>
      <sheetName val="Ind Forecast (Base Case)"/>
      <sheetName val="Ag Forecast (Base Case)"/>
      <sheetName val="DEI (Base Case)"/>
      <sheetName val="Pop Forecast (High Case)"/>
      <sheetName val="Pop Forecast (Low Case)"/>
      <sheetName val="7P Forecasts D2"/>
      <sheetName val="ProCost 6th Plan Inputs"/>
      <sheetName val="Res Forecast (Low)"/>
      <sheetName val="Res Forecast (High)"/>
      <sheetName val="Com Forecast (Low)"/>
      <sheetName val="Com Forecast (High)"/>
      <sheetName val="Forecast Switchboard"/>
      <sheetName val="Lists&amp;Tables"/>
      <sheetName val="Ind Forecast (Low)"/>
      <sheetName val="Ind Forecast (High)"/>
      <sheetName val="Ag Forecast (Low)"/>
      <sheetName val="Ag Forecast (High)"/>
      <sheetName val="Pop Forecast (High)"/>
      <sheetName val="Pop Forecast (Low)"/>
      <sheetName val="Dairy Forecast (Base Case)"/>
      <sheetName val="Dairy Forecast (Low)"/>
      <sheetName val="Dairy Forecast (High)"/>
      <sheetName val="EV Forecast (Base Case)"/>
      <sheetName val="EV Forecast (Low)"/>
      <sheetName val="EV Forecast (High)"/>
    </sheetNames>
    <sheetDataSet>
      <sheetData sheetId="0"/>
      <sheetData sheetId="1">
        <row r="5">
          <cell r="B5" t="str">
            <v>Abrev</v>
          </cell>
        </row>
      </sheetData>
      <sheetData sheetId="2"/>
      <sheetData sheetId="3">
        <row r="169">
          <cell r="AJ169">
            <v>7.8066550111953834</v>
          </cell>
        </row>
      </sheetData>
      <sheetData sheetId="4"/>
      <sheetData sheetId="5"/>
      <sheetData sheetId="6">
        <row r="169">
          <cell r="AJ169">
            <v>7.8066550111953834</v>
          </cell>
        </row>
      </sheetData>
      <sheetData sheetId="7">
        <row r="169">
          <cell r="AJ169">
            <v>7.7488837996995636</v>
          </cell>
        </row>
      </sheetData>
      <sheetData sheetId="8"/>
      <sheetData sheetId="9"/>
      <sheetData sheetId="10"/>
      <sheetData sheetId="11"/>
      <sheetData sheetId="12"/>
      <sheetData sheetId="13"/>
      <sheetData sheetId="14"/>
      <sheetData sheetId="15"/>
      <sheetData sheetId="16">
        <row r="5">
          <cell r="B5" t="str">
            <v>Anchor</v>
          </cell>
        </row>
      </sheetData>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ummary"/>
      <sheetName val="CBSAData"/>
      <sheetName val="SummaryRUL"/>
      <sheetName val="Checklist"/>
      <sheetName val="MeasureTable"/>
      <sheetName val="ProData"/>
      <sheetName val="Measure_InputOutput"/>
      <sheetName val="LookupTable"/>
      <sheetName val="Measure Cases"/>
      <sheetName val="ValidationLists"/>
      <sheetName val="Federal Standards"/>
      <sheetName val="SBC Res Data"/>
      <sheetName val="AHRI Comm Data"/>
      <sheetName val="Presentation"/>
      <sheetName val="Constants and Assumptions"/>
      <sheetName val="References"/>
      <sheetName val="EF to Standby Loss"/>
      <sheetName val="ProCost 6th Plan Inputs"/>
      <sheetName val="Levelized Cost Note"/>
      <sheetName val="Problems"/>
    </sheetNames>
    <sheetDataSet>
      <sheetData sheetId="0">
        <row r="2">
          <cell r="D2" t="str">
            <v>Assembly</v>
          </cell>
        </row>
      </sheetData>
      <sheetData sheetId="1">
        <row r="2">
          <cell r="U2" t="str">
            <v>Assembly_'&gt;= 100 gallons, &lt;120 gallons</v>
          </cell>
          <cell r="V2">
            <v>1236.0001284324298</v>
          </cell>
          <cell r="AA2">
            <v>0.7</v>
          </cell>
        </row>
        <row r="3">
          <cell r="U3" t="str">
            <v>Assembly_'&gt;= 25 gallons, &lt;35 gallons</v>
          </cell>
          <cell r="V3">
            <v>1249.3891332520959</v>
          </cell>
        </row>
        <row r="4">
          <cell r="U4" t="str">
            <v>Assembly_'&gt;= 35 gallons, &lt;45 gallons</v>
          </cell>
          <cell r="V4">
            <v>1535.4605148255721</v>
          </cell>
        </row>
        <row r="5">
          <cell r="U5" t="str">
            <v>Assembly_'&gt;= 45 gallons, &lt;55 gallons</v>
          </cell>
          <cell r="V5">
            <v>8815.3329499791453</v>
          </cell>
        </row>
        <row r="6">
          <cell r="U6" t="str">
            <v>Assembly_'&gt;= 55 gallons, &lt;75 gallons</v>
          </cell>
          <cell r="V6">
            <v>824.51583174061511</v>
          </cell>
        </row>
        <row r="7">
          <cell r="U7" t="str">
            <v>Assembly_'&gt;= 75 gallons, &lt;100 gallons</v>
          </cell>
          <cell r="V7">
            <v>2859.0196314897148</v>
          </cell>
        </row>
        <row r="8">
          <cell r="U8" t="str">
            <v>Assembly_NOT SPEC</v>
          </cell>
          <cell r="V8">
            <v>2900.8996392392901</v>
          </cell>
        </row>
        <row r="9">
          <cell r="U9" t="str">
            <v>Grocery_'&gt;= 100 gallons, &lt;120 gallons</v>
          </cell>
          <cell r="V9">
            <v>185.30909515663501</v>
          </cell>
        </row>
        <row r="10">
          <cell r="U10" t="str">
            <v>Grocery_'&gt;= 25 gallons, &lt;35 gallons</v>
          </cell>
          <cell r="V10">
            <v>527.27936287703574</v>
          </cell>
        </row>
        <row r="11">
          <cell r="U11" t="str">
            <v>Grocery_'&gt;= 35 gallons, &lt;45 gallons</v>
          </cell>
          <cell r="V11">
            <v>827.04687923970721</v>
          </cell>
        </row>
        <row r="12">
          <cell r="U12" t="str">
            <v>Grocery_'&gt;= 45 gallons, &lt;55 gallons</v>
          </cell>
          <cell r="V12">
            <v>1237.9560032854176</v>
          </cell>
        </row>
        <row r="13">
          <cell r="U13" t="str">
            <v>Grocery_'&gt;= 55 gallons, &lt;75 gallons</v>
          </cell>
          <cell r="V13">
            <v>336.76779187712617</v>
          </cell>
        </row>
        <row r="14">
          <cell r="U14" t="str">
            <v>Grocery_'&gt;= 75 gallons, &lt;100 gallons</v>
          </cell>
          <cell r="V14">
            <v>321.21104367847738</v>
          </cell>
        </row>
        <row r="15">
          <cell r="U15" t="str">
            <v>Grocery_NOT SPEC</v>
          </cell>
          <cell r="V15">
            <v>1270.0145265554274</v>
          </cell>
        </row>
        <row r="16">
          <cell r="U16" t="str">
            <v>Lodging_'&gt;= 100 gallons, &lt;120 gallons</v>
          </cell>
          <cell r="V16">
            <v>860.1457258138073</v>
          </cell>
        </row>
        <row r="17">
          <cell r="U17" t="str">
            <v>Lodging_'&gt;= 25 gallons, &lt;35 gallons</v>
          </cell>
          <cell r="V17">
            <v>1101.673256466805</v>
          </cell>
        </row>
        <row r="18">
          <cell r="U18" t="str">
            <v>Lodging_'&gt;= 35 gallons, &lt;45 gallons</v>
          </cell>
          <cell r="V18">
            <v>471.4304961581384</v>
          </cell>
        </row>
        <row r="19">
          <cell r="U19" t="str">
            <v>Lodging_'&gt;= 45 gallons, &lt;55 gallons</v>
          </cell>
          <cell r="V19">
            <v>12856.132038693046</v>
          </cell>
        </row>
        <row r="20">
          <cell r="U20" t="str">
            <v>Lodging_'&gt;= 55 gallons, &lt;75 gallons</v>
          </cell>
          <cell r="V20">
            <v>736.47581920034418</v>
          </cell>
        </row>
        <row r="21">
          <cell r="U21" t="str">
            <v>Lodging_'&gt;= 75 gallons, &lt;100 gallons</v>
          </cell>
          <cell r="V21">
            <v>710.26983825550656</v>
          </cell>
        </row>
        <row r="22">
          <cell r="U22" t="str">
            <v>Lodging_NOT SPEC</v>
          </cell>
          <cell r="V22">
            <v>4206.3887974187101</v>
          </cell>
        </row>
        <row r="23">
          <cell r="U23" t="str">
            <v>Office_'&gt;= 100 gallons, &lt;120 gallons</v>
          </cell>
          <cell r="V23">
            <v>721.86308529199869</v>
          </cell>
        </row>
        <row r="24">
          <cell r="U24" t="str">
            <v>Office_'&gt;= 25 gallons, &lt;35 gallons</v>
          </cell>
          <cell r="V24">
            <v>11518.048716142219</v>
          </cell>
        </row>
        <row r="25">
          <cell r="U25" t="str">
            <v>Office_'&gt;= 35 gallons, &lt;45 gallons</v>
          </cell>
          <cell r="V25">
            <v>2872.234396630623</v>
          </cell>
        </row>
        <row r="26">
          <cell r="U26" t="str">
            <v>Office_'&gt;= 45 gallons, &lt;55 gallons</v>
          </cell>
          <cell r="V26">
            <v>33620.432510036982</v>
          </cell>
        </row>
        <row r="27">
          <cell r="U27" t="str">
            <v>Office_'&gt;= 55 gallons, &lt;75 gallons</v>
          </cell>
          <cell r="V27">
            <v>2023.4264618508059</v>
          </cell>
        </row>
        <row r="28">
          <cell r="U28" t="str">
            <v>Office_'&gt;= 75 gallons, &lt;100 gallons</v>
          </cell>
          <cell r="V28">
            <v>2739.9316462330557</v>
          </cell>
        </row>
        <row r="29">
          <cell r="U29" t="str">
            <v>Office_NOT SPEC</v>
          </cell>
          <cell r="V29">
            <v>9075.3524832296443</v>
          </cell>
        </row>
        <row r="30">
          <cell r="U30" t="str">
            <v>Other_'&gt;= 100 gallons, &lt;120 gallons</v>
          </cell>
          <cell r="V30">
            <v>631.26223353381749</v>
          </cell>
        </row>
        <row r="31">
          <cell r="U31" t="str">
            <v>Other_'&gt;= 25 gallons, &lt;35 gallons</v>
          </cell>
          <cell r="V31">
            <v>1918.510245973082</v>
          </cell>
        </row>
        <row r="32">
          <cell r="U32" t="str">
            <v>Other_'&gt;= 35 gallons, &lt;45 gallons</v>
          </cell>
          <cell r="V32">
            <v>196.1714358296681</v>
          </cell>
        </row>
        <row r="33">
          <cell r="U33" t="str">
            <v>Other_'&gt;= 45 gallons, &lt;55 gallons</v>
          </cell>
          <cell r="V33">
            <v>3594.4922298399902</v>
          </cell>
        </row>
        <row r="34">
          <cell r="U34" t="str">
            <v>Other_'&gt;= 55 gallons, &lt;75 gallons</v>
          </cell>
          <cell r="V34">
            <v>1192.4534155857591</v>
          </cell>
        </row>
        <row r="35">
          <cell r="U35" t="str">
            <v>Other_'&gt;= 75 gallons, &lt;100 gallons</v>
          </cell>
          <cell r="V35">
            <v>392.09585805738698</v>
          </cell>
        </row>
        <row r="36">
          <cell r="U36" t="str">
            <v>Other_NOT SPEC</v>
          </cell>
          <cell r="V36">
            <v>1964.3953153094244</v>
          </cell>
        </row>
        <row r="37">
          <cell r="U37" t="str">
            <v>Residential Care_'&gt;= 100 gallons, &lt;120 gallons</v>
          </cell>
          <cell r="V37">
            <v>121.369825571108</v>
          </cell>
        </row>
        <row r="38">
          <cell r="U38" t="str">
            <v>Residential Care_'&gt;= 45 gallons, &lt;55 gallons</v>
          </cell>
          <cell r="V38">
            <v>10073.493658883624</v>
          </cell>
        </row>
        <row r="39">
          <cell r="U39" t="str">
            <v>Residential Care_'&gt;= 55 gallons, &lt;75 gallons</v>
          </cell>
          <cell r="V39">
            <v>606.84912785554002</v>
          </cell>
        </row>
        <row r="40">
          <cell r="U40" t="str">
            <v>Restaurant_'&gt;= 100 gallons, &lt;120 gallons</v>
          </cell>
          <cell r="V40">
            <v>340.720580852686</v>
          </cell>
        </row>
        <row r="41">
          <cell r="U41" t="str">
            <v>Restaurant_'&gt;= 35 gallons, &lt;45 gallons</v>
          </cell>
          <cell r="V41">
            <v>450.19651572995701</v>
          </cell>
        </row>
        <row r="42">
          <cell r="U42" t="str">
            <v>Restaurant_'&gt;= 45 gallons, &lt;55 gallons</v>
          </cell>
          <cell r="V42">
            <v>1702.2326329319542</v>
          </cell>
        </row>
        <row r="43">
          <cell r="U43" t="str">
            <v>Restaurant_'&gt;= 75 gallons, &lt;100 gallons</v>
          </cell>
          <cell r="V43">
            <v>340.720580852686</v>
          </cell>
        </row>
        <row r="44">
          <cell r="U44" t="str">
            <v>Retail/Service_'&gt;= 25 gallons, &lt;35 gallons</v>
          </cell>
          <cell r="V44">
            <v>1274.1218361916456</v>
          </cell>
        </row>
        <row r="45">
          <cell r="U45" t="str">
            <v>Retail/Service_'&gt;= 35 gallons, &lt;45 gallons</v>
          </cell>
          <cell r="V45">
            <v>3148.8966822339798</v>
          </cell>
        </row>
        <row r="46">
          <cell r="U46" t="str">
            <v>Retail/Service_'&gt;= 45 gallons, &lt;55 gallons</v>
          </cell>
          <cell r="V46">
            <v>8144.7934073703191</v>
          </cell>
        </row>
        <row r="47">
          <cell r="U47" t="str">
            <v>Retail/Service_'&gt;= 55 gallons, &lt;75 gallons</v>
          </cell>
          <cell r="V47">
            <v>1250.9509977587529</v>
          </cell>
        </row>
        <row r="48">
          <cell r="U48" t="str">
            <v>Retail/Service_'&gt;= 75 gallons, &lt;100 gallons</v>
          </cell>
          <cell r="V48">
            <v>532.92492320196254</v>
          </cell>
        </row>
        <row r="49">
          <cell r="U49" t="str">
            <v>Retail/Service_NOT SPEC</v>
          </cell>
          <cell r="V49">
            <v>12272.864589237426</v>
          </cell>
        </row>
        <row r="50">
          <cell r="U50" t="str">
            <v>School K-12_'&gt;= 100 gallons, &lt;120 gallons</v>
          </cell>
          <cell r="V50">
            <v>316.62422515413846</v>
          </cell>
        </row>
        <row r="51">
          <cell r="U51" t="str">
            <v>School K-12_'&gt;= 25 gallons, &lt;35 gallons</v>
          </cell>
          <cell r="V51">
            <v>430.60182230544001</v>
          </cell>
        </row>
        <row r="52">
          <cell r="U52" t="str">
            <v>School K-12_'&gt;= 35 gallons, &lt;45 gallons</v>
          </cell>
          <cell r="V52">
            <v>402.95707512633078</v>
          </cell>
        </row>
        <row r="53">
          <cell r="U53" t="str">
            <v>School K-12_'&gt;= 45 gallons, &lt;55 gallons</v>
          </cell>
          <cell r="V53">
            <v>860.90690135923694</v>
          </cell>
        </row>
        <row r="54">
          <cell r="U54" t="str">
            <v>School K-12_'&gt;= 75 gallons, &lt;100 gallons</v>
          </cell>
          <cell r="V54">
            <v>608.41661888934971</v>
          </cell>
        </row>
        <row r="55">
          <cell r="U55" t="str">
            <v>School K-12_NOT SPEC</v>
          </cell>
          <cell r="V55">
            <v>298.44218026766629</v>
          </cell>
        </row>
        <row r="56">
          <cell r="U56" t="str">
            <v>Warehouse_'&gt;= 25 gallons, &lt;35 gallons</v>
          </cell>
          <cell r="V56">
            <v>852.574034593531</v>
          </cell>
        </row>
        <row r="57">
          <cell r="U57" t="str">
            <v>Warehouse_'&gt;= 35 gallons, &lt;45 gallons</v>
          </cell>
          <cell r="V57">
            <v>389.52548742801201</v>
          </cell>
        </row>
        <row r="58">
          <cell r="U58" t="str">
            <v>Warehouse_'&gt;= 45 gallons, &lt;55 gallons</v>
          </cell>
          <cell r="V58">
            <v>6679.0675810016337</v>
          </cell>
        </row>
        <row r="59">
          <cell r="U59" t="str">
            <v>Warehouse_'&gt;= 75 gallons, &lt;100 gallons</v>
          </cell>
          <cell r="V59">
            <v>722.11606116330597</v>
          </cell>
        </row>
        <row r="60">
          <cell r="U60" t="str">
            <v>Warehouse_NOT SPEC</v>
          </cell>
          <cell r="V60">
            <v>6087.4094932685539</v>
          </cell>
        </row>
      </sheetData>
      <sheetData sheetId="2"/>
      <sheetData sheetId="3"/>
      <sheetData sheetId="4"/>
      <sheetData sheetId="5"/>
      <sheetData sheetId="6">
        <row r="8">
          <cell r="B8" t="str">
            <v>'&gt;= 25 gallons, &lt;35 gallons</v>
          </cell>
          <cell r="C8">
            <v>217.94248669280174</v>
          </cell>
          <cell r="D8">
            <v>13</v>
          </cell>
          <cell r="E8">
            <v>20.870705050495495</v>
          </cell>
        </row>
        <row r="9">
          <cell r="B9" t="str">
            <v>'&gt;= 35 gallons, &lt;45 gallons</v>
          </cell>
          <cell r="C9">
            <v>187.46830403897405</v>
          </cell>
          <cell r="D9">
            <v>13</v>
          </cell>
          <cell r="E9">
            <v>20.727812784788551</v>
          </cell>
        </row>
        <row r="10">
          <cell r="B10" t="str">
            <v>'&gt;= 45 gallons, &lt;55 gallons</v>
          </cell>
          <cell r="C10">
            <v>120.99216896786253</v>
          </cell>
          <cell r="D10">
            <v>13</v>
          </cell>
          <cell r="E10">
            <v>53.430453930084944</v>
          </cell>
        </row>
        <row r="11">
          <cell r="B11" t="str">
            <v>'&gt;= 55 gallons, &lt;75 gallons</v>
          </cell>
          <cell r="C11">
            <v>182.96160448091007</v>
          </cell>
          <cell r="D11">
            <v>13</v>
          </cell>
          <cell r="E11">
            <v>21.598383919419014</v>
          </cell>
        </row>
        <row r="12">
          <cell r="B12" t="str">
            <v>'&gt;= 75 gallons, &lt;100 gallons</v>
          </cell>
          <cell r="C12">
            <v>473.2196998099725</v>
          </cell>
          <cell r="D12">
            <v>13</v>
          </cell>
          <cell r="E12">
            <v>191.58898480575868</v>
          </cell>
        </row>
        <row r="13">
          <cell r="B13" t="str">
            <v>'&gt;= 100 gallons, &lt;120 gallons</v>
          </cell>
          <cell r="C13">
            <v>714.01370778578621</v>
          </cell>
          <cell r="D13">
            <v>13</v>
          </cell>
          <cell r="E13">
            <v>289.20039930963827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dimension ref="C1:G19"/>
  <sheetViews>
    <sheetView tabSelected="1" zoomScaleNormal="100" zoomScaleSheetLayoutView="90" workbookViewId="0">
      <selection activeCell="D20" sqref="D20"/>
    </sheetView>
  </sheetViews>
  <sheetFormatPr defaultRowHeight="15"/>
  <cols>
    <col min="1" max="1" width="4" style="2" customWidth="1"/>
    <col min="2" max="2" width="4.28515625" style="2" customWidth="1"/>
    <col min="3" max="3" width="28.140625" style="2" customWidth="1"/>
    <col min="4" max="4" width="70.7109375" style="2" customWidth="1"/>
    <col min="5" max="5" width="48.42578125" style="2" customWidth="1"/>
    <col min="6" max="16384" width="9.140625" style="2"/>
  </cols>
  <sheetData>
    <row r="1" spans="3:7" ht="15.75" thickBot="1"/>
    <row r="2" spans="3:7" ht="19.5" thickBot="1">
      <c r="C2" s="7" t="s">
        <v>12</v>
      </c>
      <c r="D2" s="8" t="s">
        <v>435</v>
      </c>
      <c r="E2" s="9"/>
    </row>
    <row r="3" spans="3:7">
      <c r="C3" s="6" t="s">
        <v>0</v>
      </c>
      <c r="D3" s="6" t="s">
        <v>1</v>
      </c>
      <c r="E3" s="6" t="s">
        <v>2</v>
      </c>
    </row>
    <row r="4" spans="3:7" ht="45">
      <c r="C4" s="1" t="s">
        <v>3</v>
      </c>
      <c r="D4" s="156" t="s">
        <v>500</v>
      </c>
      <c r="E4" s="3" t="s">
        <v>434</v>
      </c>
    </row>
    <row r="5" spans="3:7" ht="30">
      <c r="C5" s="1" t="s">
        <v>4</v>
      </c>
      <c r="D5" s="4" t="s">
        <v>498</v>
      </c>
      <c r="E5" s="3"/>
    </row>
    <row r="6" spans="3:7">
      <c r="C6" s="1" t="s">
        <v>5</v>
      </c>
      <c r="D6" s="4" t="s">
        <v>499</v>
      </c>
      <c r="E6" s="3"/>
    </row>
    <row r="7" spans="3:7">
      <c r="C7" s="1" t="s">
        <v>6</v>
      </c>
      <c r="D7" s="279">
        <v>0.42</v>
      </c>
      <c r="E7" s="3"/>
    </row>
    <row r="8" spans="3:7">
      <c r="C8" s="1" t="s">
        <v>40</v>
      </c>
      <c r="D8" s="4"/>
      <c r="E8" s="3"/>
    </row>
    <row r="9" spans="3:7">
      <c r="C9" s="1" t="s">
        <v>7</v>
      </c>
      <c r="D9" s="88" t="s">
        <v>506</v>
      </c>
      <c r="E9" s="3"/>
      <c r="G9" s="168"/>
    </row>
    <row r="10" spans="3:7">
      <c r="C10" s="1" t="s">
        <v>8</v>
      </c>
      <c r="D10" s="4" t="s">
        <v>502</v>
      </c>
      <c r="E10" s="3"/>
    </row>
    <row r="11" spans="3:7">
      <c r="C11" s="1" t="s">
        <v>9</v>
      </c>
      <c r="D11" s="280">
        <v>13</v>
      </c>
      <c r="E11" s="3"/>
    </row>
    <row r="12" spans="3:7">
      <c r="C12" s="1" t="s">
        <v>10</v>
      </c>
      <c r="D12" s="45" t="s">
        <v>432</v>
      </c>
      <c r="E12" s="3"/>
    </row>
    <row r="13" spans="3:7" ht="18.75" customHeight="1">
      <c r="C13" s="1" t="s">
        <v>11</v>
      </c>
      <c r="D13" s="5" t="s">
        <v>501</v>
      </c>
      <c r="E13" s="3"/>
    </row>
    <row r="19" spans="3:4">
      <c r="C19" s="283" t="s">
        <v>508</v>
      </c>
      <c r="D19" s="2" t="s">
        <v>513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46"/>
  <sheetViews>
    <sheetView workbookViewId="0">
      <selection activeCell="B28" sqref="B28"/>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0" t="s">
        <v>398</v>
      </c>
      <c r="B1" s="90" t="s">
        <v>408</v>
      </c>
      <c r="C1" s="90" t="s">
        <v>409</v>
      </c>
      <c r="D1" s="90" t="s">
        <v>410</v>
      </c>
      <c r="E1" s="90" t="s">
        <v>385</v>
      </c>
      <c r="F1" s="90" t="s">
        <v>411</v>
      </c>
      <c r="G1" s="90" t="s">
        <v>412</v>
      </c>
      <c r="H1" s="90" t="s">
        <v>413</v>
      </c>
      <c r="I1" s="90" t="s">
        <v>257</v>
      </c>
      <c r="J1" s="90" t="s">
        <v>258</v>
      </c>
      <c r="K1" s="91">
        <v>2016</v>
      </c>
      <c r="L1" s="169">
        <v>2017</v>
      </c>
      <c r="M1" s="169">
        <v>2018</v>
      </c>
      <c r="N1" s="169">
        <v>2019</v>
      </c>
      <c r="O1" s="169">
        <v>2020</v>
      </c>
      <c r="P1" s="169">
        <v>2021</v>
      </c>
      <c r="Q1" s="169">
        <v>2022</v>
      </c>
      <c r="R1" s="169">
        <v>2023</v>
      </c>
      <c r="S1" s="169">
        <v>2024</v>
      </c>
      <c r="T1" s="169">
        <v>2025</v>
      </c>
      <c r="U1" s="169">
        <v>2026</v>
      </c>
      <c r="V1" s="169">
        <v>2027</v>
      </c>
      <c r="W1" s="169">
        <v>2028</v>
      </c>
      <c r="X1" s="169">
        <v>2029</v>
      </c>
      <c r="Y1" s="169">
        <v>2030</v>
      </c>
      <c r="Z1" s="169">
        <v>2031</v>
      </c>
      <c r="AA1" s="169">
        <v>2032</v>
      </c>
      <c r="AB1" s="169">
        <v>2033</v>
      </c>
      <c r="AC1" s="169">
        <v>2034</v>
      </c>
      <c r="AD1" s="169">
        <v>2035</v>
      </c>
      <c r="AE1" s="170" t="s">
        <v>45</v>
      </c>
      <c r="AF1" s="86" t="s">
        <v>363</v>
      </c>
      <c r="AG1" s="87"/>
      <c r="AH1" s="87"/>
      <c r="AI1" s="87"/>
      <c r="AJ1" s="87"/>
      <c r="AK1" s="87"/>
      <c r="AL1" s="87"/>
      <c r="AM1" s="87"/>
      <c r="AN1" s="87"/>
      <c r="AO1" s="87"/>
      <c r="AP1" s="87"/>
      <c r="AQ1" s="76"/>
      <c r="AR1" s="85"/>
      <c r="AS1" s="86" t="s">
        <v>364</v>
      </c>
      <c r="AT1" s="87"/>
      <c r="AU1" s="87"/>
      <c r="AV1" s="87"/>
      <c r="AW1" s="87"/>
      <c r="AX1" s="87"/>
      <c r="AY1" s="87"/>
      <c r="AZ1" s="87"/>
      <c r="BA1" s="87"/>
      <c r="BB1" s="87"/>
      <c r="BC1" s="87"/>
      <c r="BD1" s="76"/>
    </row>
    <row r="2" spans="1:56" ht="15">
      <c r="A2" s="90"/>
      <c r="B2" s="90"/>
      <c r="C2" s="90"/>
      <c r="D2" s="90"/>
      <c r="E2" s="90"/>
      <c r="F2" s="90" t="s">
        <v>365</v>
      </c>
      <c r="G2" s="90" t="s">
        <v>49</v>
      </c>
      <c r="H2" s="90" t="s">
        <v>256</v>
      </c>
      <c r="I2" s="90">
        <v>1000</v>
      </c>
      <c r="J2" s="90"/>
      <c r="K2" s="92" t="str">
        <f t="shared" ref="K2:AD2" si="0">CONCATENATE("aMW_",K$1)</f>
        <v>aMW_2016</v>
      </c>
      <c r="L2" s="171" t="str">
        <f t="shared" si="0"/>
        <v>aMW_2017</v>
      </c>
      <c r="M2" s="171" t="str">
        <f t="shared" si="0"/>
        <v>aMW_2018</v>
      </c>
      <c r="N2" s="171" t="str">
        <f t="shared" si="0"/>
        <v>aMW_2019</v>
      </c>
      <c r="O2" s="171" t="str">
        <f t="shared" si="0"/>
        <v>aMW_2020</v>
      </c>
      <c r="P2" s="171" t="str">
        <f t="shared" si="0"/>
        <v>aMW_2021</v>
      </c>
      <c r="Q2" s="171" t="str">
        <f t="shared" si="0"/>
        <v>aMW_2022</v>
      </c>
      <c r="R2" s="171" t="str">
        <f t="shared" si="0"/>
        <v>aMW_2023</v>
      </c>
      <c r="S2" s="171" t="str">
        <f t="shared" si="0"/>
        <v>aMW_2024</v>
      </c>
      <c r="T2" s="171" t="str">
        <f t="shared" si="0"/>
        <v>aMW_2025</v>
      </c>
      <c r="U2" s="171" t="str">
        <f t="shared" si="0"/>
        <v>aMW_2026</v>
      </c>
      <c r="V2" s="171" t="str">
        <f t="shared" si="0"/>
        <v>aMW_2027</v>
      </c>
      <c r="W2" s="171" t="str">
        <f t="shared" si="0"/>
        <v>aMW_2028</v>
      </c>
      <c r="X2" s="171" t="str">
        <f t="shared" si="0"/>
        <v>aMW_2029</v>
      </c>
      <c r="Y2" s="171" t="str">
        <f t="shared" si="0"/>
        <v>aMW_2030</v>
      </c>
      <c r="Z2" s="171" t="str">
        <f t="shared" si="0"/>
        <v>aMW_2031</v>
      </c>
      <c r="AA2" s="171" t="str">
        <f t="shared" si="0"/>
        <v>aMW_2032</v>
      </c>
      <c r="AB2" s="171" t="str">
        <f t="shared" si="0"/>
        <v>aMW_2033</v>
      </c>
      <c r="AC2" s="171" t="str">
        <f t="shared" si="0"/>
        <v>aMW_2034</v>
      </c>
      <c r="AD2" s="171" t="str">
        <f t="shared" si="0"/>
        <v>aMW_2035</v>
      </c>
      <c r="AE2" s="172" t="s">
        <v>45</v>
      </c>
      <c r="AF2" s="173" t="s">
        <v>239</v>
      </c>
      <c r="AG2" s="174" t="s">
        <v>240</v>
      </c>
      <c r="AH2" s="174" t="s">
        <v>241</v>
      </c>
      <c r="AI2" s="174" t="s">
        <v>242</v>
      </c>
      <c r="AJ2" s="174" t="s">
        <v>243</v>
      </c>
      <c r="AK2" s="174" t="s">
        <v>244</v>
      </c>
      <c r="AL2" s="174" t="s">
        <v>245</v>
      </c>
      <c r="AM2" s="174" t="s">
        <v>246</v>
      </c>
      <c r="AN2" s="174" t="s">
        <v>247</v>
      </c>
      <c r="AO2" s="174" t="s">
        <v>248</v>
      </c>
      <c r="AP2" s="174" t="s">
        <v>249</v>
      </c>
      <c r="AQ2" s="174" t="s">
        <v>250</v>
      </c>
      <c r="AR2" s="70"/>
      <c r="AS2" s="70" t="s">
        <v>239</v>
      </c>
      <c r="AT2" s="70" t="s">
        <v>240</v>
      </c>
      <c r="AU2" s="70" t="s">
        <v>241</v>
      </c>
      <c r="AV2" s="70" t="s">
        <v>242</v>
      </c>
      <c r="AW2" s="70" t="s">
        <v>243</v>
      </c>
      <c r="AX2" s="70" t="s">
        <v>244</v>
      </c>
      <c r="AY2" s="70" t="s">
        <v>245</v>
      </c>
      <c r="AZ2" s="70" t="s">
        <v>246</v>
      </c>
      <c r="BA2" s="70" t="s">
        <v>247</v>
      </c>
      <c r="BB2" s="70" t="s">
        <v>248</v>
      </c>
      <c r="BC2" s="70" t="s">
        <v>249</v>
      </c>
      <c r="BD2" s="70" t="s">
        <v>250</v>
      </c>
    </row>
    <row r="3" spans="1:56" ht="15">
      <c r="A3" s="184" t="str">
        <f>VLOOKUP(CONCATENATE($C3,"-",$B3),[1]ACHIEV!$B$19:$C$100,2,FALSE)</f>
        <v>LO12Med</v>
      </c>
      <c r="B3" s="184" t="str">
        <f>'SC-NR'!$C$7</f>
        <v>NR</v>
      </c>
      <c r="C3" s="184" t="str">
        <f>'7PSourceSummary'!$D$2</f>
        <v>WHTanks</v>
      </c>
      <c r="D3" s="184" t="s">
        <v>414</v>
      </c>
      <c r="E3" s="185" t="str">
        <f>'SC-NR'!$A$9</f>
        <v>Water Heating</v>
      </c>
      <c r="F3" s="225">
        <f t="shared" ref="F3:F20" si="1">VLOOKUP(J3,MeasureOutputR,14,FALSE)</f>
        <v>3.219307878382352E-2</v>
      </c>
      <c r="G3" s="226">
        <f>INDEX('SC-NR'!$A$61:$D$78,MATCH($J3,'SC-NR'!$D$61:$D$78,0),1)</f>
        <v>186.80723547775204</v>
      </c>
      <c r="H3" s="226">
        <f>INDEX('SC-NR'!$A$61:$D$78,MATCH($J3,'SC-NR'!$D$61:$D$78,0),2)</f>
        <v>26.005017239519908</v>
      </c>
      <c r="I3" s="227"/>
      <c r="J3" s="187" t="str">
        <f>'SC-NR'!D61</f>
        <v>WHTanks-NR-Large Off</v>
      </c>
      <c r="K3" s="187">
        <f>'SC-NR'!E61</f>
        <v>2.5091968211899871E-3</v>
      </c>
      <c r="L3" s="187">
        <f>'SC-NR'!F61</f>
        <v>5.1111923234960317E-3</v>
      </c>
      <c r="M3" s="187">
        <f>'SC-NR'!G61</f>
        <v>7.7926504781435351E-3</v>
      </c>
      <c r="N3" s="187">
        <f>'SC-NR'!H61</f>
        <v>1.0503492209739281E-2</v>
      </c>
      <c r="O3" s="187">
        <f>'SC-NR'!I61</f>
        <v>1.3251502809064898E-2</v>
      </c>
      <c r="P3" s="187">
        <f>'SC-NR'!J61</f>
        <v>1.5780422231091225E-2</v>
      </c>
      <c r="Q3" s="187">
        <f>'SC-NR'!K61</f>
        <v>1.7837203773664424E-2</v>
      </c>
      <c r="R3" s="187">
        <f>'SC-NR'!L61</f>
        <v>1.9488548137076102E-2</v>
      </c>
      <c r="S3" s="187">
        <f>'SC-NR'!M61</f>
        <v>2.0852349451034629E-2</v>
      </c>
      <c r="T3" s="187">
        <f>'SC-NR'!N61</f>
        <v>2.1948515961657922E-2</v>
      </c>
      <c r="U3" s="187">
        <f>'SC-NR'!O61</f>
        <v>2.2836809706899178E-2</v>
      </c>
      <c r="V3" s="187">
        <f>'SC-NR'!P61</f>
        <v>2.3568854540055206E-2</v>
      </c>
      <c r="W3" s="187">
        <f>'SC-NR'!Q61</f>
        <v>2.4166792092354072E-2</v>
      </c>
      <c r="X3" s="187">
        <f>'SC-NR'!R61</f>
        <v>2.466343533899934E-2</v>
      </c>
      <c r="Y3" s="187">
        <f>'SC-NR'!S61</f>
        <v>2.507999300505323E-2</v>
      </c>
      <c r="Z3" s="187">
        <f>'SC-NR'!T61</f>
        <v>2.5419413421023218E-2</v>
      </c>
      <c r="AA3" s="187">
        <f>'SC-NR'!U61</f>
        <v>2.5493964062811514E-2</v>
      </c>
      <c r="AB3" s="187">
        <f>'SC-NR'!V61</f>
        <v>2.5565930431776324E-2</v>
      </c>
      <c r="AC3" s="187">
        <f>'SC-NR'!W61</f>
        <v>2.5636332292279282E-2</v>
      </c>
      <c r="AD3" s="187">
        <f>'SC-NR'!X61</f>
        <v>2.5702283289853588E-2</v>
      </c>
      <c r="AE3" s="187">
        <f>'SC-NR'!Y61</f>
        <v>0.29823707022771889</v>
      </c>
      <c r="AF3" s="188">
        <f t="shared" ref="AF3:AO12" si="2">VLOOKUP($J3,MeasureOutputR,COLUMN()-17,FALSE)</f>
        <v>11.910437494903078</v>
      </c>
      <c r="AG3" s="188">
        <f t="shared" si="2"/>
        <v>11.142388207043096</v>
      </c>
      <c r="AH3" s="188">
        <f t="shared" si="2"/>
        <v>12.889823436531403</v>
      </c>
      <c r="AI3" s="188">
        <f t="shared" si="2"/>
        <v>11.214031328984111</v>
      </c>
      <c r="AJ3" s="188">
        <f t="shared" si="2"/>
        <v>11.428519537495692</v>
      </c>
      <c r="AK3" s="188">
        <f t="shared" si="2"/>
        <v>10.303179671627541</v>
      </c>
      <c r="AL3" s="188">
        <f t="shared" si="2"/>
        <v>9.5127394056350152</v>
      </c>
      <c r="AM3" s="188">
        <f t="shared" si="2"/>
        <v>9.9888789260481214</v>
      </c>
      <c r="AN3" s="188">
        <f t="shared" si="2"/>
        <v>8.8040580996547977</v>
      </c>
      <c r="AO3" s="188">
        <f t="shared" si="2"/>
        <v>10.104126252028617</v>
      </c>
      <c r="AP3" s="188">
        <f t="shared" ref="AP3:BD12" si="3">VLOOKUP($J3,MeasureOutputR,COLUMN()-17,FALSE)</f>
        <v>9.7760856643474838</v>
      </c>
      <c r="AQ3" s="188">
        <f t="shared" si="3"/>
        <v>11.120515290934629</v>
      </c>
      <c r="AR3" s="188">
        <f t="shared" si="3"/>
        <v>0</v>
      </c>
      <c r="AS3" s="188">
        <f t="shared" si="3"/>
        <v>5.8443375084498346</v>
      </c>
      <c r="AT3" s="188">
        <f t="shared" si="3"/>
        <v>5.2007458329002283</v>
      </c>
      <c r="AU3" s="188">
        <f t="shared" si="3"/>
        <v>5.0875595025554157</v>
      </c>
      <c r="AV3" s="188">
        <f t="shared" si="3"/>
        <v>5.1529329251403579</v>
      </c>
      <c r="AW3" s="188">
        <f t="shared" si="3"/>
        <v>5.1799889004648234</v>
      </c>
      <c r="AX3" s="188">
        <f t="shared" si="3"/>
        <v>4.2441192274554966</v>
      </c>
      <c r="AY3" s="188">
        <f t="shared" si="3"/>
        <v>4.7857906278969553</v>
      </c>
      <c r="AZ3" s="188">
        <f t="shared" si="3"/>
        <v>4.0253754726928603</v>
      </c>
      <c r="BA3" s="188">
        <f t="shared" si="3"/>
        <v>4.5382541160741363</v>
      </c>
      <c r="BB3" s="188">
        <f t="shared" si="3"/>
        <v>4.0723297964539498</v>
      </c>
      <c r="BC3" s="188">
        <f t="shared" si="3"/>
        <v>4.963009779372471</v>
      </c>
      <c r="BD3" s="188">
        <f t="shared" si="3"/>
        <v>5.5180084730619479</v>
      </c>
    </row>
    <row r="4" spans="1:56" ht="15">
      <c r="A4" s="184" t="str">
        <f>VLOOKUP(CONCATENATE($C4,"-",$B4),[1]ACHIEV!$B$19:$C$100,2,FALSE)</f>
        <v>LO12Med</v>
      </c>
      <c r="B4" s="184" t="str">
        <f>B3</f>
        <v>NR</v>
      </c>
      <c r="C4" s="184" t="str">
        <f>'7PSourceSummary'!$D$2</f>
        <v>WHTanks</v>
      </c>
      <c r="D4" s="184" t="s">
        <v>414</v>
      </c>
      <c r="E4" s="185" t="str">
        <f>'SC-NR'!$A$9</f>
        <v>Water Heating</v>
      </c>
      <c r="F4" s="226">
        <f t="shared" si="1"/>
        <v>3.219307878382352E-2</v>
      </c>
      <c r="G4" s="226">
        <f>INDEX('SC-NR'!$A$61:$D$78,MATCH($J4,'SC-NR'!$D$61:$D$78,0),1)</f>
        <v>186.80723547775204</v>
      </c>
      <c r="H4" s="226">
        <f>INDEX('SC-NR'!$A$61:$D$78,MATCH($J4,'SC-NR'!$D$61:$D$78,0),2)</f>
        <v>26.005017239519908</v>
      </c>
      <c r="I4" s="227"/>
      <c r="J4" s="186" t="str">
        <f>'SC-NR'!D62</f>
        <v>WHTanks-NR-Medium Off</v>
      </c>
      <c r="K4" s="187">
        <f>'SC-NR'!E62</f>
        <v>2.4593033746828094E-3</v>
      </c>
      <c r="L4" s="187">
        <f>'SC-NR'!F62</f>
        <v>5.0588365868069352E-3</v>
      </c>
      <c r="M4" s="187">
        <f>'SC-NR'!G62</f>
        <v>7.7876010141964746E-3</v>
      </c>
      <c r="N4" s="187">
        <f>'SC-NR'!H62</f>
        <v>1.0555456532958498E-2</v>
      </c>
      <c r="O4" s="187">
        <f>'SC-NR'!I62</f>
        <v>1.3384459486064522E-2</v>
      </c>
      <c r="P4" s="187">
        <f>'SC-NR'!J62</f>
        <v>1.6019859426828147E-2</v>
      </c>
      <c r="Q4" s="187">
        <f>'SC-NR'!K62</f>
        <v>1.8178699872343523E-2</v>
      </c>
      <c r="R4" s="187">
        <f>'SC-NR'!L62</f>
        <v>1.9906536592661405E-2</v>
      </c>
      <c r="S4" s="187">
        <f>'SC-NR'!M62</f>
        <v>2.1364802350112906E-2</v>
      </c>
      <c r="T4" s="187">
        <f>'SC-NR'!N62</f>
        <v>2.2539315165109305E-2</v>
      </c>
      <c r="U4" s="187">
        <f>'SC-NR'!O62</f>
        <v>2.3494195547828396E-2</v>
      </c>
      <c r="V4" s="187">
        <f>'SC-NR'!P62</f>
        <v>2.4294310150548226E-2</v>
      </c>
      <c r="W4" s="187">
        <f>'SC-NR'!Q62</f>
        <v>2.4953492358874754E-2</v>
      </c>
      <c r="X4" s="187">
        <f>'SC-NR'!R62</f>
        <v>2.550696570501277E-2</v>
      </c>
      <c r="Y4" s="187">
        <f>'SC-NR'!S62</f>
        <v>2.5977265625386207E-2</v>
      </c>
      <c r="Z4" s="187">
        <f>'SC-NR'!T62</f>
        <v>2.6365900037364255E-2</v>
      </c>
      <c r="AA4" s="187">
        <f>'SC-NR'!U62</f>
        <v>2.6483275219271987E-2</v>
      </c>
      <c r="AB4" s="187">
        <f>'SC-NR'!V62</f>
        <v>2.6593544807470382E-2</v>
      </c>
      <c r="AC4" s="187">
        <f>'SC-NR'!W62</f>
        <v>2.6707037839938618E-2</v>
      </c>
      <c r="AD4" s="187">
        <f>'SC-NR'!X62</f>
        <v>2.6806501104310449E-2</v>
      </c>
      <c r="AE4" s="187">
        <f>'SC-NR'!Y62</f>
        <v>0.29230685575263154</v>
      </c>
      <c r="AF4" s="188">
        <f t="shared" si="2"/>
        <v>11.910437494903078</v>
      </c>
      <c r="AG4" s="188">
        <f t="shared" si="2"/>
        <v>11.142388207043096</v>
      </c>
      <c r="AH4" s="188">
        <f t="shared" si="2"/>
        <v>12.889823436531403</v>
      </c>
      <c r="AI4" s="188">
        <f t="shared" si="2"/>
        <v>11.214031328984111</v>
      </c>
      <c r="AJ4" s="188">
        <f t="shared" si="2"/>
        <v>11.428519537495692</v>
      </c>
      <c r="AK4" s="188">
        <f t="shared" si="2"/>
        <v>10.303179671627541</v>
      </c>
      <c r="AL4" s="188">
        <f t="shared" si="2"/>
        <v>9.5127394056350152</v>
      </c>
      <c r="AM4" s="188">
        <f t="shared" si="2"/>
        <v>9.9888789260481214</v>
      </c>
      <c r="AN4" s="188">
        <f t="shared" si="2"/>
        <v>8.8040580996547977</v>
      </c>
      <c r="AO4" s="188">
        <f t="shared" si="2"/>
        <v>10.104126252028617</v>
      </c>
      <c r="AP4" s="188">
        <f t="shared" si="3"/>
        <v>9.7760856643474838</v>
      </c>
      <c r="AQ4" s="188">
        <f t="shared" si="3"/>
        <v>11.120515290934629</v>
      </c>
      <c r="AR4" s="188">
        <f t="shared" si="3"/>
        <v>0</v>
      </c>
      <c r="AS4" s="188">
        <f t="shared" si="3"/>
        <v>5.8443375084498346</v>
      </c>
      <c r="AT4" s="188">
        <f t="shared" si="3"/>
        <v>5.2007458329002283</v>
      </c>
      <c r="AU4" s="188">
        <f t="shared" si="3"/>
        <v>5.0875595025554157</v>
      </c>
      <c r="AV4" s="188">
        <f t="shared" si="3"/>
        <v>5.1529329251403579</v>
      </c>
      <c r="AW4" s="188">
        <f t="shared" si="3"/>
        <v>5.1799889004648234</v>
      </c>
      <c r="AX4" s="188">
        <f t="shared" si="3"/>
        <v>4.2441192274554966</v>
      </c>
      <c r="AY4" s="188">
        <f t="shared" si="3"/>
        <v>4.7857906278969553</v>
      </c>
      <c r="AZ4" s="188">
        <f t="shared" si="3"/>
        <v>4.0253754726928603</v>
      </c>
      <c r="BA4" s="188">
        <f t="shared" si="3"/>
        <v>4.5382541160741363</v>
      </c>
      <c r="BB4" s="188">
        <f t="shared" si="3"/>
        <v>4.0723297964539498</v>
      </c>
      <c r="BC4" s="188">
        <f t="shared" si="3"/>
        <v>4.963009779372471</v>
      </c>
      <c r="BD4" s="188">
        <f t="shared" si="3"/>
        <v>5.5180084730619479</v>
      </c>
    </row>
    <row r="5" spans="1:56" ht="15">
      <c r="A5" s="184" t="str">
        <f>VLOOKUP(CONCATENATE($C5,"-",$B5),[1]ACHIEV!$B$19:$C$100,2,FALSE)</f>
        <v>LO12Med</v>
      </c>
      <c r="B5" s="184" t="str">
        <f t="shared" ref="B5:B20" si="4">B4</f>
        <v>NR</v>
      </c>
      <c r="C5" s="184" t="str">
        <f>'7PSourceSummary'!$D$2</f>
        <v>WHTanks</v>
      </c>
      <c r="D5" s="184" t="s">
        <v>414</v>
      </c>
      <c r="E5" s="185" t="str">
        <f>'SC-NR'!$A$9</f>
        <v>Water Heating</v>
      </c>
      <c r="F5" s="226">
        <f t="shared" si="1"/>
        <v>3.219307878382352E-2</v>
      </c>
      <c r="G5" s="226">
        <f>INDEX('SC-NR'!$A$61:$D$78,MATCH($J5,'SC-NR'!$D$61:$D$78,0),1)</f>
        <v>186.80723547775204</v>
      </c>
      <c r="H5" s="226">
        <f>INDEX('SC-NR'!$A$61:$D$78,MATCH($J5,'SC-NR'!$D$61:$D$78,0),2)</f>
        <v>26.005017239519908</v>
      </c>
      <c r="I5" s="227"/>
      <c r="J5" s="186" t="str">
        <f>'SC-NR'!D63</f>
        <v>WHTanks-NR-Small Off</v>
      </c>
      <c r="K5" s="187">
        <f>'SC-NR'!E63</f>
        <v>7.4234587717640209E-4</v>
      </c>
      <c r="L5" s="187">
        <f>'SC-NR'!F63</f>
        <v>1.4961931581313646E-3</v>
      </c>
      <c r="M5" s="187">
        <f>'SC-NR'!G63</f>
        <v>2.2606584514610769E-3</v>
      </c>
      <c r="N5" s="187">
        <f>'SC-NR'!H63</f>
        <v>3.0283672273664144E-3</v>
      </c>
      <c r="O5" s="187">
        <f>'SC-NR'!I63</f>
        <v>3.801219229101053E-3</v>
      </c>
      <c r="P5" s="187">
        <f>'SC-NR'!J63</f>
        <v>4.5040101457350474E-3</v>
      </c>
      <c r="Q5" s="187">
        <f>'SC-NR'!K63</f>
        <v>5.0705304064212519E-3</v>
      </c>
      <c r="R5" s="187">
        <f>'SC-NR'!L63</f>
        <v>5.5237502690019874E-3</v>
      </c>
      <c r="S5" s="187">
        <f>'SC-NR'!M63</f>
        <v>5.8925391041486155E-3</v>
      </c>
      <c r="T5" s="187">
        <f>'SC-NR'!N63</f>
        <v>6.1882645584501158E-3</v>
      </c>
      <c r="U5" s="187">
        <f>'SC-NR'!O63</f>
        <v>6.4260914809091928E-3</v>
      </c>
      <c r="V5" s="187">
        <f>'SC-NR'!P63</f>
        <v>6.619257164132494E-3</v>
      </c>
      <c r="W5" s="187">
        <f>'SC-NR'!Q63</f>
        <v>6.7753635314877795E-3</v>
      </c>
      <c r="X5" s="187">
        <f>'SC-NR'!R63</f>
        <v>6.9024088318595384E-3</v>
      </c>
      <c r="Y5" s="187">
        <f>'SC-NR'!S63</f>
        <v>7.0063202581898965E-3</v>
      </c>
      <c r="Z5" s="187">
        <f>'SC-NR'!T63</f>
        <v>7.0904359621059765E-3</v>
      </c>
      <c r="AA5" s="187">
        <f>'SC-NR'!U63</f>
        <v>7.1004303495907578E-3</v>
      </c>
      <c r="AB5" s="187">
        <f>'SC-NR'!V63</f>
        <v>7.1095764046363247E-3</v>
      </c>
      <c r="AC5" s="187">
        <f>'SC-NR'!W63</f>
        <v>7.118843005749725E-3</v>
      </c>
      <c r="AD5" s="187">
        <f>'SC-NR'!X63</f>
        <v>7.1270354476442067E-3</v>
      </c>
      <c r="AE5" s="187">
        <f>'SC-NR'!Y63</f>
        <v>8.8233436944862534E-2</v>
      </c>
      <c r="AF5" s="188">
        <f t="shared" si="2"/>
        <v>11.910437494903078</v>
      </c>
      <c r="AG5" s="188">
        <f t="shared" si="2"/>
        <v>11.142388207043096</v>
      </c>
      <c r="AH5" s="188">
        <f t="shared" si="2"/>
        <v>12.889823436531403</v>
      </c>
      <c r="AI5" s="188">
        <f t="shared" si="2"/>
        <v>11.214031328984111</v>
      </c>
      <c r="AJ5" s="188">
        <f t="shared" si="2"/>
        <v>11.428519537495692</v>
      </c>
      <c r="AK5" s="188">
        <f t="shared" si="2"/>
        <v>10.303179671627541</v>
      </c>
      <c r="AL5" s="188">
        <f t="shared" si="2"/>
        <v>9.5127394056350152</v>
      </c>
      <c r="AM5" s="188">
        <f t="shared" si="2"/>
        <v>9.9888789260481214</v>
      </c>
      <c r="AN5" s="188">
        <f t="shared" si="2"/>
        <v>8.8040580996547977</v>
      </c>
      <c r="AO5" s="188">
        <f t="shared" si="2"/>
        <v>10.104126252028617</v>
      </c>
      <c r="AP5" s="188">
        <f t="shared" si="3"/>
        <v>9.7760856643474838</v>
      </c>
      <c r="AQ5" s="188">
        <f t="shared" si="3"/>
        <v>11.120515290934629</v>
      </c>
      <c r="AR5" s="188">
        <f t="shared" si="3"/>
        <v>0</v>
      </c>
      <c r="AS5" s="188">
        <f t="shared" si="3"/>
        <v>5.8443375084498346</v>
      </c>
      <c r="AT5" s="188">
        <f t="shared" si="3"/>
        <v>5.2007458329002283</v>
      </c>
      <c r="AU5" s="188">
        <f t="shared" si="3"/>
        <v>5.0875595025554157</v>
      </c>
      <c r="AV5" s="188">
        <f t="shared" si="3"/>
        <v>5.1529329251403579</v>
      </c>
      <c r="AW5" s="188">
        <f t="shared" si="3"/>
        <v>5.1799889004648234</v>
      </c>
      <c r="AX5" s="188">
        <f t="shared" si="3"/>
        <v>4.2441192274554966</v>
      </c>
      <c r="AY5" s="188">
        <f t="shared" si="3"/>
        <v>4.7857906278969553</v>
      </c>
      <c r="AZ5" s="188">
        <f t="shared" si="3"/>
        <v>4.0253754726928603</v>
      </c>
      <c r="BA5" s="188">
        <f t="shared" si="3"/>
        <v>4.5382541160741363</v>
      </c>
      <c r="BB5" s="188">
        <f t="shared" si="3"/>
        <v>4.0723297964539498</v>
      </c>
      <c r="BC5" s="188">
        <f t="shared" si="3"/>
        <v>4.963009779372471</v>
      </c>
      <c r="BD5" s="188">
        <f t="shared" si="3"/>
        <v>5.5180084730619479</v>
      </c>
    </row>
    <row r="6" spans="1:56" ht="15">
      <c r="A6" s="184" t="str">
        <f>VLOOKUP(CONCATENATE($C6,"-",$B6),[1]ACHIEV!$B$19:$C$100,2,FALSE)</f>
        <v>LO12Med</v>
      </c>
      <c r="B6" s="184" t="str">
        <f t="shared" si="4"/>
        <v>NR</v>
      </c>
      <c r="C6" s="184" t="str">
        <f>'7PSourceSummary'!$D$2</f>
        <v>WHTanks</v>
      </c>
      <c r="D6" s="184" t="s">
        <v>414</v>
      </c>
      <c r="E6" s="185" t="str">
        <f>'SC-NR'!$A$9</f>
        <v>Water Heating</v>
      </c>
      <c r="F6" s="226">
        <f t="shared" si="1"/>
        <v>3.012689643792392E-2</v>
      </c>
      <c r="G6" s="226">
        <f>INDEX('SC-NR'!$A$61:$D$78,MATCH($J6,'SC-NR'!$D$61:$D$78,0),1)</f>
        <v>174.81776983446019</v>
      </c>
      <c r="H6" s="226">
        <f>INDEX('SC-NR'!$A$61:$D$78,MATCH($J6,'SC-NR'!$D$61:$D$78,0),2)</f>
        <v>22.765723408872674</v>
      </c>
      <c r="I6" s="227"/>
      <c r="J6" s="186" t="str">
        <f>'SC-NR'!D64</f>
        <v>WHTanks-NR-XLarge Ret</v>
      </c>
      <c r="K6" s="187">
        <f>'SC-NR'!E64</f>
        <v>3.3639190962280515E-4</v>
      </c>
      <c r="L6" s="187">
        <f>'SC-NR'!F64</f>
        <v>6.7671127272198072E-4</v>
      </c>
      <c r="M6" s="187">
        <f>'SC-NR'!G64</f>
        <v>1.0257514239917303E-3</v>
      </c>
      <c r="N6" s="187">
        <f>'SC-NR'!H64</f>
        <v>1.3780879706713498E-3</v>
      </c>
      <c r="O6" s="187">
        <f>'SC-NR'!I64</f>
        <v>1.7294665732973298E-3</v>
      </c>
      <c r="P6" s="187">
        <f>'SC-NR'!J64</f>
        <v>2.0477718817635345E-3</v>
      </c>
      <c r="Q6" s="187">
        <f>'SC-NR'!K64</f>
        <v>2.3038554014529651E-3</v>
      </c>
      <c r="R6" s="187">
        <f>'SC-NR'!L64</f>
        <v>2.5092369050331606E-3</v>
      </c>
      <c r="S6" s="187">
        <f>'SC-NR'!M64</f>
        <v>2.6744419480184069E-3</v>
      </c>
      <c r="T6" s="187">
        <f>'SC-NR'!N64</f>
        <v>2.807215432970855E-3</v>
      </c>
      <c r="U6" s="187">
        <f>'SC-NR'!O64</f>
        <v>2.9149670548244402E-3</v>
      </c>
      <c r="V6" s="187">
        <f>'SC-NR'!P64</f>
        <v>3.0024854951211373E-3</v>
      </c>
      <c r="W6" s="187">
        <f>'SC-NR'!Q64</f>
        <v>3.0734853735774319E-3</v>
      </c>
      <c r="X6" s="187">
        <f>'SC-NR'!R64</f>
        <v>3.1330943179768999E-3</v>
      </c>
      <c r="Y6" s="187">
        <f>'SC-NR'!S64</f>
        <v>3.1825530018218268E-3</v>
      </c>
      <c r="Z6" s="187">
        <f>'SC-NR'!T64</f>
        <v>3.2224908821560879E-3</v>
      </c>
      <c r="AA6" s="187">
        <f>'SC-NR'!U64</f>
        <v>3.2281291931044532E-3</v>
      </c>
      <c r="AB6" s="187">
        <f>'SC-NR'!V64</f>
        <v>3.2334205937297328E-3</v>
      </c>
      <c r="AC6" s="187">
        <f>'SC-NR'!W64</f>
        <v>3.2378333887926494E-3</v>
      </c>
      <c r="AD6" s="187">
        <f>'SC-NR'!X64</f>
        <v>3.2422998483736653E-3</v>
      </c>
      <c r="AE6" s="187">
        <f>'SC-NR'!Y64</f>
        <v>3.9982729424403653E-2</v>
      </c>
      <c r="AF6" s="188">
        <f t="shared" si="2"/>
        <v>11.14601431409581</v>
      </c>
      <c r="AG6" s="188">
        <f t="shared" si="2"/>
        <v>10.427259158369424</v>
      </c>
      <c r="AH6" s="188">
        <f t="shared" si="2"/>
        <v>12.062542336604217</v>
      </c>
      <c r="AI6" s="188">
        <f t="shared" si="2"/>
        <v>10.494304156758677</v>
      </c>
      <c r="AJ6" s="188">
        <f t="shared" si="2"/>
        <v>10.695026308509853</v>
      </c>
      <c r="AK6" s="188">
        <f t="shared" si="2"/>
        <v>9.6419118231219976</v>
      </c>
      <c r="AL6" s="188">
        <f t="shared" si="2"/>
        <v>8.9022027634874856</v>
      </c>
      <c r="AM6" s="188">
        <f t="shared" si="2"/>
        <v>9.3477831976488908</v>
      </c>
      <c r="AN6" s="188">
        <f t="shared" si="2"/>
        <v>8.2390052962267006</v>
      </c>
      <c r="AO6" s="188">
        <f t="shared" si="2"/>
        <v>9.4556338408842517</v>
      </c>
      <c r="AP6" s="188">
        <f t="shared" si="3"/>
        <v>9.1486472094139142</v>
      </c>
      <c r="AQ6" s="188">
        <f t="shared" si="3"/>
        <v>10.406790066773056</v>
      </c>
      <c r="AR6" s="188">
        <f t="shared" si="3"/>
        <v>0</v>
      </c>
      <c r="AS6" s="188">
        <f t="shared" si="3"/>
        <v>5.4692423811858459</v>
      </c>
      <c r="AT6" s="188">
        <f t="shared" si="3"/>
        <v>4.8669570301079679</v>
      </c>
      <c r="AU6" s="188">
        <f t="shared" si="3"/>
        <v>4.7610351058526135</v>
      </c>
      <c r="AV6" s="188">
        <f t="shared" si="3"/>
        <v>4.8222128001400844</v>
      </c>
      <c r="AW6" s="188">
        <f t="shared" si="3"/>
        <v>4.8475322972935144</v>
      </c>
      <c r="AX6" s="188">
        <f t="shared" si="3"/>
        <v>3.9717276279894667</v>
      </c>
      <c r="AY6" s="188">
        <f t="shared" si="3"/>
        <v>4.4786340439326668</v>
      </c>
      <c r="AZ6" s="188">
        <f t="shared" si="3"/>
        <v>3.7670230549839192</v>
      </c>
      <c r="BA6" s="188">
        <f t="shared" si="3"/>
        <v>4.2469846603378834</v>
      </c>
      <c r="BB6" s="188">
        <f t="shared" si="3"/>
        <v>3.8109638056888158</v>
      </c>
      <c r="BC6" s="188">
        <f t="shared" si="3"/>
        <v>4.6444791020947465</v>
      </c>
      <c r="BD6" s="188">
        <f t="shared" si="3"/>
        <v>5.1638574529583998</v>
      </c>
    </row>
    <row r="7" spans="1:56" ht="15">
      <c r="A7" s="184" t="str">
        <f>VLOOKUP(CONCATENATE($C7,"-",$B7),[1]ACHIEV!$B$19:$C$100,2,FALSE)</f>
        <v>LO12Med</v>
      </c>
      <c r="B7" s="184" t="str">
        <f t="shared" si="4"/>
        <v>NR</v>
      </c>
      <c r="C7" s="184" t="str">
        <f>'7PSourceSummary'!$D$2</f>
        <v>WHTanks</v>
      </c>
      <c r="D7" s="184" t="s">
        <v>414</v>
      </c>
      <c r="E7" s="185" t="str">
        <f>'SC-NR'!$A$9</f>
        <v>Water Heating</v>
      </c>
      <c r="F7" s="226">
        <f t="shared" si="1"/>
        <v>3.012689643792392E-2</v>
      </c>
      <c r="G7" s="226">
        <f>INDEX('SC-NR'!$A$61:$D$78,MATCH($J7,'SC-NR'!$D$61:$D$78,0),1)</f>
        <v>174.81776983446019</v>
      </c>
      <c r="H7" s="226">
        <f>INDEX('SC-NR'!$A$61:$D$78,MATCH($J7,'SC-NR'!$D$61:$D$78,0),2)</f>
        <v>22.765723408872674</v>
      </c>
      <c r="I7" s="227"/>
      <c r="J7" s="186" t="str">
        <f>'SC-NR'!D65</f>
        <v>WHTanks-NR-Large Ret</v>
      </c>
      <c r="K7" s="187">
        <f>'SC-NR'!E65</f>
        <v>7.9232228731037789E-5</v>
      </c>
      <c r="L7" s="187">
        <f>'SC-NR'!F65</f>
        <v>1.5870981778180271E-4</v>
      </c>
      <c r="M7" s="187">
        <f>'SC-NR'!G65</f>
        <v>2.3873109924798928E-4</v>
      </c>
      <c r="N7" s="187">
        <f>'SC-NR'!H65</f>
        <v>3.1896049804596197E-4</v>
      </c>
      <c r="O7" s="187">
        <f>'SC-NR'!I65</f>
        <v>3.9913661863225487E-4</v>
      </c>
      <c r="P7" s="187">
        <f>'SC-NR'!J65</f>
        <v>4.7142798893195305E-4</v>
      </c>
      <c r="Q7" s="187">
        <f>'SC-NR'!K65</f>
        <v>5.2934922597501044E-4</v>
      </c>
      <c r="R7" s="187">
        <f>'SC-NR'!L65</f>
        <v>5.7571469788740234E-4</v>
      </c>
      <c r="S7" s="187">
        <f>'SC-NR'!M65</f>
        <v>6.1286322277181462E-4</v>
      </c>
      <c r="T7" s="187">
        <f>'SC-NR'!N65</f>
        <v>6.4261897206403622E-4</v>
      </c>
      <c r="U7" s="187">
        <f>'SC-NR'!O65</f>
        <v>6.6652538881831289E-4</v>
      </c>
      <c r="V7" s="187">
        <f>'SC-NR'!P65</f>
        <v>6.8573854480349905E-4</v>
      </c>
      <c r="W7" s="187">
        <f>'SC-NR'!Q65</f>
        <v>7.0117021095159428E-4</v>
      </c>
      <c r="X7" s="187">
        <f>'SC-NR'!R65</f>
        <v>7.1368821823234732E-4</v>
      </c>
      <c r="Y7" s="187">
        <f>'SC-NR'!S65</f>
        <v>7.2381289550928565E-4</v>
      </c>
      <c r="Z7" s="187">
        <f>'SC-NR'!T65</f>
        <v>7.3193666768455563E-4</v>
      </c>
      <c r="AA7" s="187">
        <f>'SC-NR'!U65</f>
        <v>7.3233061600897029E-4</v>
      </c>
      <c r="AB7" s="187">
        <f>'SC-NR'!V65</f>
        <v>7.3267760956374924E-4</v>
      </c>
      <c r="AC7" s="187">
        <f>'SC-NR'!W65</f>
        <v>7.3296132477379647E-4</v>
      </c>
      <c r="AD7" s="187">
        <f>'SC-NR'!X65</f>
        <v>7.3324443341364458E-4</v>
      </c>
      <c r="AE7" s="187">
        <f>'SC-NR'!Y65</f>
        <v>9.4173512276134169E-3</v>
      </c>
      <c r="AF7" s="188">
        <f t="shared" si="2"/>
        <v>11.14601431409581</v>
      </c>
      <c r="AG7" s="188">
        <f t="shared" si="2"/>
        <v>10.427259158369424</v>
      </c>
      <c r="AH7" s="188">
        <f t="shared" si="2"/>
        <v>12.062542336604217</v>
      </c>
      <c r="AI7" s="188">
        <f t="shared" si="2"/>
        <v>10.494304156758677</v>
      </c>
      <c r="AJ7" s="188">
        <f t="shared" si="2"/>
        <v>10.695026308509853</v>
      </c>
      <c r="AK7" s="188">
        <f t="shared" si="2"/>
        <v>9.6419118231219976</v>
      </c>
      <c r="AL7" s="188">
        <f t="shared" si="2"/>
        <v>8.9022027634874856</v>
      </c>
      <c r="AM7" s="188">
        <f t="shared" si="2"/>
        <v>9.3477831976488908</v>
      </c>
      <c r="AN7" s="188">
        <f t="shared" si="2"/>
        <v>8.2390052962267006</v>
      </c>
      <c r="AO7" s="188">
        <f t="shared" si="2"/>
        <v>9.4556338408842517</v>
      </c>
      <c r="AP7" s="188">
        <f t="shared" si="3"/>
        <v>9.1486472094139142</v>
      </c>
      <c r="AQ7" s="188">
        <f t="shared" si="3"/>
        <v>10.406790066773056</v>
      </c>
      <c r="AR7" s="188">
        <f t="shared" si="3"/>
        <v>0</v>
      </c>
      <c r="AS7" s="188">
        <f t="shared" si="3"/>
        <v>5.4692423811858459</v>
      </c>
      <c r="AT7" s="188">
        <f t="shared" si="3"/>
        <v>4.8669570301079679</v>
      </c>
      <c r="AU7" s="188">
        <f t="shared" si="3"/>
        <v>4.7610351058526135</v>
      </c>
      <c r="AV7" s="188">
        <f t="shared" si="3"/>
        <v>4.8222128001400844</v>
      </c>
      <c r="AW7" s="188">
        <f t="shared" si="3"/>
        <v>4.8475322972935144</v>
      </c>
      <c r="AX7" s="188">
        <f t="shared" si="3"/>
        <v>3.9717276279894667</v>
      </c>
      <c r="AY7" s="188">
        <f t="shared" si="3"/>
        <v>4.4786340439326668</v>
      </c>
      <c r="AZ7" s="188">
        <f t="shared" si="3"/>
        <v>3.7670230549839192</v>
      </c>
      <c r="BA7" s="188">
        <f t="shared" si="3"/>
        <v>4.2469846603378834</v>
      </c>
      <c r="BB7" s="188">
        <f t="shared" si="3"/>
        <v>3.8109638056888158</v>
      </c>
      <c r="BC7" s="188">
        <f t="shared" si="3"/>
        <v>4.6444791020947465</v>
      </c>
      <c r="BD7" s="188">
        <f t="shared" si="3"/>
        <v>5.1638574529583998</v>
      </c>
    </row>
    <row r="8" spans="1:56" ht="15">
      <c r="A8" s="184" t="str">
        <f>VLOOKUP(CONCATENATE($C8,"-",$B8),[1]ACHIEV!$B$19:$C$100,2,FALSE)</f>
        <v>LO12Med</v>
      </c>
      <c r="B8" s="184" t="str">
        <f t="shared" si="4"/>
        <v>NR</v>
      </c>
      <c r="C8" s="184" t="str">
        <f>'7PSourceSummary'!$D$2</f>
        <v>WHTanks</v>
      </c>
      <c r="D8" s="184" t="s">
        <v>414</v>
      </c>
      <c r="E8" s="185" t="str">
        <f>'SC-NR'!$A$9</f>
        <v>Water Heating</v>
      </c>
      <c r="F8" s="226">
        <f t="shared" si="1"/>
        <v>3.012689643792392E-2</v>
      </c>
      <c r="G8" s="226">
        <f>INDEX('SC-NR'!$A$61:$D$78,MATCH($J8,'SC-NR'!$D$61:$D$78,0),1)</f>
        <v>174.81776983446019</v>
      </c>
      <c r="H8" s="226">
        <f>INDEX('SC-NR'!$A$61:$D$78,MATCH($J8,'SC-NR'!$D$61:$D$78,0),2)</f>
        <v>22.765723408872674</v>
      </c>
      <c r="I8" s="227"/>
      <c r="J8" s="186" t="str">
        <f>'SC-NR'!D66</f>
        <v>WHTanks-NR-Medium Ret</v>
      </c>
      <c r="K8" s="187">
        <f>'SC-NR'!E66</f>
        <v>8.6939776878711583E-4</v>
      </c>
      <c r="L8" s="187">
        <f>'SC-NR'!F66</f>
        <v>1.7606096048084605E-3</v>
      </c>
      <c r="M8" s="187">
        <f>'SC-NR'!G66</f>
        <v>2.7005475329905642E-3</v>
      </c>
      <c r="N8" s="187">
        <f>'SC-NR'!H66</f>
        <v>3.6587039660576403E-3</v>
      </c>
      <c r="O8" s="187">
        <f>'SC-NR'!I66</f>
        <v>4.6123102608384599E-3</v>
      </c>
      <c r="P8" s="187">
        <f>'SC-NR'!J66</f>
        <v>5.48250352996671E-3</v>
      </c>
      <c r="Q8" s="187">
        <f>'SC-NR'!K66</f>
        <v>6.1864695013441242E-3</v>
      </c>
      <c r="R8" s="187">
        <f>'SC-NR'!L66</f>
        <v>6.7520861479772867E-3</v>
      </c>
      <c r="S8" s="187">
        <f>'SC-NR'!M66</f>
        <v>7.2092632496281719E-3</v>
      </c>
      <c r="T8" s="187">
        <f>'SC-NR'!N66</f>
        <v>7.5783056194717148E-3</v>
      </c>
      <c r="U8" s="187">
        <f>'SC-NR'!O66</f>
        <v>7.8826708566313748E-3</v>
      </c>
      <c r="V8" s="187">
        <f>'SC-NR'!P66</f>
        <v>8.1341220878128444E-3</v>
      </c>
      <c r="W8" s="187">
        <f>'SC-NR'!Q66</f>
        <v>8.340797818942992E-3</v>
      </c>
      <c r="X8" s="187">
        <f>'SC-NR'!R66</f>
        <v>8.5212610299285931E-3</v>
      </c>
      <c r="Y8" s="187">
        <f>'SC-NR'!S66</f>
        <v>8.6755591262237183E-3</v>
      </c>
      <c r="Z8" s="187">
        <f>'SC-NR'!T66</f>
        <v>8.8010553856032823E-3</v>
      </c>
      <c r="AA8" s="187">
        <f>'SC-NR'!U66</f>
        <v>8.8320394981865058E-3</v>
      </c>
      <c r="AB8" s="187">
        <f>'SC-NR'!V66</f>
        <v>8.861463391629831E-3</v>
      </c>
      <c r="AC8" s="187">
        <f>'SC-NR'!W66</f>
        <v>8.8864165458028225E-3</v>
      </c>
      <c r="AD8" s="187">
        <f>'SC-NR'!X66</f>
        <v>8.9116272461701052E-3</v>
      </c>
      <c r="AE8" s="187">
        <f>'SC-NR'!Y66</f>
        <v>0.10333451773728072</v>
      </c>
      <c r="AF8" s="188">
        <f t="shared" si="2"/>
        <v>11.14601431409581</v>
      </c>
      <c r="AG8" s="188">
        <f t="shared" si="2"/>
        <v>10.427259158369424</v>
      </c>
      <c r="AH8" s="188">
        <f t="shared" si="2"/>
        <v>12.062542336604217</v>
      </c>
      <c r="AI8" s="188">
        <f t="shared" si="2"/>
        <v>10.494304156758677</v>
      </c>
      <c r="AJ8" s="188">
        <f t="shared" si="2"/>
        <v>10.695026308509853</v>
      </c>
      <c r="AK8" s="188">
        <f t="shared" si="2"/>
        <v>9.6419118231219976</v>
      </c>
      <c r="AL8" s="188">
        <f t="shared" si="2"/>
        <v>8.9022027634874856</v>
      </c>
      <c r="AM8" s="188">
        <f t="shared" si="2"/>
        <v>9.3477831976488908</v>
      </c>
      <c r="AN8" s="188">
        <f t="shared" si="2"/>
        <v>8.2390052962267006</v>
      </c>
      <c r="AO8" s="188">
        <f t="shared" si="2"/>
        <v>9.4556338408842517</v>
      </c>
      <c r="AP8" s="188">
        <f t="shared" si="3"/>
        <v>9.1486472094139142</v>
      </c>
      <c r="AQ8" s="188">
        <f t="shared" si="3"/>
        <v>10.406790066773056</v>
      </c>
      <c r="AR8" s="188">
        <f t="shared" si="3"/>
        <v>0</v>
      </c>
      <c r="AS8" s="188">
        <f t="shared" si="3"/>
        <v>5.4692423811858459</v>
      </c>
      <c r="AT8" s="188">
        <f t="shared" si="3"/>
        <v>4.8669570301079679</v>
      </c>
      <c r="AU8" s="188">
        <f t="shared" si="3"/>
        <v>4.7610351058526135</v>
      </c>
      <c r="AV8" s="188">
        <f t="shared" si="3"/>
        <v>4.8222128001400844</v>
      </c>
      <c r="AW8" s="188">
        <f t="shared" si="3"/>
        <v>4.8475322972935144</v>
      </c>
      <c r="AX8" s="188">
        <f t="shared" si="3"/>
        <v>3.9717276279894667</v>
      </c>
      <c r="AY8" s="188">
        <f t="shared" si="3"/>
        <v>4.4786340439326668</v>
      </c>
      <c r="AZ8" s="188">
        <f t="shared" si="3"/>
        <v>3.7670230549839192</v>
      </c>
      <c r="BA8" s="188">
        <f t="shared" si="3"/>
        <v>4.2469846603378834</v>
      </c>
      <c r="BB8" s="188">
        <f t="shared" si="3"/>
        <v>3.8109638056888158</v>
      </c>
      <c r="BC8" s="188">
        <f t="shared" si="3"/>
        <v>4.6444791020947465</v>
      </c>
      <c r="BD8" s="188">
        <f t="shared" si="3"/>
        <v>5.1638574529583998</v>
      </c>
    </row>
    <row r="9" spans="1:56" ht="15">
      <c r="A9" s="184" t="str">
        <f>VLOOKUP(CONCATENATE($C9,"-",$B9),[1]ACHIEV!$B$19:$C$100,2,FALSE)</f>
        <v>LO12Med</v>
      </c>
      <c r="B9" s="184" t="str">
        <f t="shared" si="4"/>
        <v>NR</v>
      </c>
      <c r="C9" s="184" t="str">
        <f>'7PSourceSummary'!$D$2</f>
        <v>WHTanks</v>
      </c>
      <c r="D9" s="184" t="s">
        <v>414</v>
      </c>
      <c r="E9" s="185" t="str">
        <f>'SC-NR'!$A$9</f>
        <v>Water Heating</v>
      </c>
      <c r="F9" s="226">
        <f t="shared" si="1"/>
        <v>3.012689643792392E-2</v>
      </c>
      <c r="G9" s="226">
        <f>INDEX('SC-NR'!$A$61:$D$78,MATCH($J9,'SC-NR'!$D$61:$D$78,0),1)</f>
        <v>174.81776983446019</v>
      </c>
      <c r="H9" s="226">
        <f>INDEX('SC-NR'!$A$61:$D$78,MATCH($J9,'SC-NR'!$D$61:$D$78,0),2)</f>
        <v>22.765723408872674</v>
      </c>
      <c r="I9" s="227"/>
      <c r="J9" s="186" t="str">
        <f>'SC-NR'!D67</f>
        <v>WHTanks-NR-Small Ret</v>
      </c>
      <c r="K9" s="187">
        <f>'SC-NR'!E67</f>
        <v>1.4873168589834429E-4</v>
      </c>
      <c r="L9" s="187">
        <f>'SC-NR'!F67</f>
        <v>2.985101332296988E-4</v>
      </c>
      <c r="M9" s="187">
        <f>'SC-NR'!G67</f>
        <v>4.5062679520562339E-4</v>
      </c>
      <c r="N9" s="187">
        <f>'SC-NR'!H67</f>
        <v>6.036274320895599E-4</v>
      </c>
      <c r="O9" s="187">
        <f>'SC-NR'!I67</f>
        <v>7.5641111019972545E-4</v>
      </c>
      <c r="P9" s="187">
        <f>'SC-NR'!J67</f>
        <v>8.944902110062014E-4</v>
      </c>
      <c r="Q9" s="187">
        <f>'SC-NR'!K67</f>
        <v>1.0053283105193784E-3</v>
      </c>
      <c r="R9" s="187">
        <f>'SC-NR'!L67</f>
        <v>1.0940905041529753E-3</v>
      </c>
      <c r="S9" s="187">
        <f>'SC-NR'!M67</f>
        <v>1.1653200225889638E-3</v>
      </c>
      <c r="T9" s="187">
        <f>'SC-NR'!N67</f>
        <v>1.222460569253483E-3</v>
      </c>
      <c r="U9" s="187">
        <f>'SC-NR'!O67</f>
        <v>1.2686363023944468E-3</v>
      </c>
      <c r="V9" s="187">
        <f>'SC-NR'!P67</f>
        <v>1.3059753194175478E-3</v>
      </c>
      <c r="W9" s="187">
        <f>'SC-NR'!Q67</f>
        <v>1.3361159754812963E-3</v>
      </c>
      <c r="X9" s="187">
        <f>'SC-NR'!R67</f>
        <v>1.3609478669682101E-3</v>
      </c>
      <c r="Y9" s="187">
        <f>'SC-NR'!S67</f>
        <v>1.3812890672894971E-3</v>
      </c>
      <c r="Z9" s="187">
        <f>'SC-NR'!T67</f>
        <v>1.3976630551138917E-3</v>
      </c>
      <c r="AA9" s="187">
        <f>'SC-NR'!U67</f>
        <v>1.399234118383403E-3</v>
      </c>
      <c r="AB9" s="187">
        <f>'SC-NR'!V67</f>
        <v>1.400685953600945E-3</v>
      </c>
      <c r="AC9" s="187">
        <f>'SC-NR'!W67</f>
        <v>1.4019073345118542E-3</v>
      </c>
      <c r="AD9" s="187">
        <f>'SC-NR'!X67</f>
        <v>1.4031345382574739E-3</v>
      </c>
      <c r="AE9" s="187">
        <f>'SC-NR'!Y67</f>
        <v>1.7677888748207121E-2</v>
      </c>
      <c r="AF9" s="188">
        <f t="shared" si="2"/>
        <v>11.14601431409581</v>
      </c>
      <c r="AG9" s="188">
        <f t="shared" si="2"/>
        <v>10.427259158369424</v>
      </c>
      <c r="AH9" s="188">
        <f t="shared" si="2"/>
        <v>12.062542336604217</v>
      </c>
      <c r="AI9" s="188">
        <f t="shared" si="2"/>
        <v>10.494304156758677</v>
      </c>
      <c r="AJ9" s="188">
        <f t="shared" si="2"/>
        <v>10.695026308509853</v>
      </c>
      <c r="AK9" s="188">
        <f t="shared" si="2"/>
        <v>9.6419118231219976</v>
      </c>
      <c r="AL9" s="188">
        <f t="shared" si="2"/>
        <v>8.9022027634874856</v>
      </c>
      <c r="AM9" s="188">
        <f t="shared" si="2"/>
        <v>9.3477831976488908</v>
      </c>
      <c r="AN9" s="188">
        <f t="shared" si="2"/>
        <v>8.2390052962267006</v>
      </c>
      <c r="AO9" s="188">
        <f t="shared" si="2"/>
        <v>9.4556338408842517</v>
      </c>
      <c r="AP9" s="188">
        <f t="shared" si="3"/>
        <v>9.1486472094139142</v>
      </c>
      <c r="AQ9" s="188">
        <f t="shared" si="3"/>
        <v>10.406790066773056</v>
      </c>
      <c r="AR9" s="188">
        <f t="shared" si="3"/>
        <v>0</v>
      </c>
      <c r="AS9" s="188">
        <f t="shared" si="3"/>
        <v>5.4692423811858459</v>
      </c>
      <c r="AT9" s="188">
        <f t="shared" si="3"/>
        <v>4.8669570301079679</v>
      </c>
      <c r="AU9" s="188">
        <f t="shared" si="3"/>
        <v>4.7610351058526135</v>
      </c>
      <c r="AV9" s="188">
        <f t="shared" si="3"/>
        <v>4.8222128001400844</v>
      </c>
      <c r="AW9" s="188">
        <f t="shared" si="3"/>
        <v>4.8475322972935144</v>
      </c>
      <c r="AX9" s="188">
        <f t="shared" si="3"/>
        <v>3.9717276279894667</v>
      </c>
      <c r="AY9" s="188">
        <f t="shared" si="3"/>
        <v>4.4786340439326668</v>
      </c>
      <c r="AZ9" s="188">
        <f t="shared" si="3"/>
        <v>3.7670230549839192</v>
      </c>
      <c r="BA9" s="188">
        <f t="shared" si="3"/>
        <v>4.2469846603378834</v>
      </c>
      <c r="BB9" s="188">
        <f t="shared" si="3"/>
        <v>3.8109638056888158</v>
      </c>
      <c r="BC9" s="188">
        <f t="shared" si="3"/>
        <v>4.6444791020947465</v>
      </c>
      <c r="BD9" s="188">
        <f t="shared" si="3"/>
        <v>5.1638574529583998</v>
      </c>
    </row>
    <row r="10" spans="1:56" ht="15">
      <c r="A10" s="184" t="str">
        <f>VLOOKUP(CONCATENATE($C10,"-",$B10),[1]ACHIEV!$B$19:$C$100,2,FALSE)</f>
        <v>LO12Med</v>
      </c>
      <c r="B10" s="184" t="str">
        <f t="shared" si="4"/>
        <v>NR</v>
      </c>
      <c r="C10" s="184" t="str">
        <f>'7PSourceSummary'!$D$2</f>
        <v>WHTanks</v>
      </c>
      <c r="D10" s="184" t="s">
        <v>414</v>
      </c>
      <c r="E10" s="185" t="str">
        <f>'SC-NR'!$A$9</f>
        <v>Water Heating</v>
      </c>
      <c r="F10" s="226">
        <f t="shared" si="1"/>
        <v>5.5681590472952194E-2</v>
      </c>
      <c r="G10" s="226">
        <f>INDEX('SC-NR'!$A$61:$D$78,MATCH($J10,'SC-NR'!$D$61:$D$78,0),1)</f>
        <v>323.10435584940785</v>
      </c>
      <c r="H10" s="226">
        <f>INDEX('SC-NR'!$A$61:$D$78,MATCH($J10,'SC-NR'!$D$61:$D$78,0),2)</f>
        <v>30.135751956182872</v>
      </c>
      <c r="I10" s="227"/>
      <c r="J10" s="186" t="str">
        <f>'SC-NR'!D68</f>
        <v>WHTanks-NR-School K-12</v>
      </c>
      <c r="K10" s="187">
        <f>'SC-NR'!E68</f>
        <v>4.8366903122037198E-4</v>
      </c>
      <c r="L10" s="187">
        <f>'SC-NR'!F68</f>
        <v>9.6916926872671946E-4</v>
      </c>
      <c r="M10" s="187">
        <f>'SC-NR'!G68</f>
        <v>1.4561708794782623E-3</v>
      </c>
      <c r="N10" s="187">
        <f>'SC-NR'!H68</f>
        <v>1.9479428707256845E-3</v>
      </c>
      <c r="O10" s="187">
        <f>'SC-NR'!I68</f>
        <v>2.4409130550990133E-3</v>
      </c>
      <c r="P10" s="187">
        <f>'SC-NR'!J68</f>
        <v>2.8848199353417188E-3</v>
      </c>
      <c r="Q10" s="187">
        <f>'SC-NR'!K68</f>
        <v>3.2413277422955866E-3</v>
      </c>
      <c r="R10" s="187">
        <f>'SC-NR'!L68</f>
        <v>3.5280786634117357E-3</v>
      </c>
      <c r="S10" s="187">
        <f>'SC-NR'!M68</f>
        <v>3.7590413240101775E-3</v>
      </c>
      <c r="T10" s="187">
        <f>'SC-NR'!N68</f>
        <v>3.946987254325544E-3</v>
      </c>
      <c r="U10" s="187">
        <f>'SC-NR'!O68</f>
        <v>4.0999508369793996E-3</v>
      </c>
      <c r="V10" s="187">
        <f>'SC-NR'!P68</f>
        <v>4.2226030877600624E-3</v>
      </c>
      <c r="W10" s="187">
        <f>'SC-NR'!Q68</f>
        <v>4.3217608306898034E-3</v>
      </c>
      <c r="X10" s="187">
        <f>'SC-NR'!R68</f>
        <v>4.402369247707599E-3</v>
      </c>
      <c r="Y10" s="187">
        <f>'SC-NR'!S68</f>
        <v>4.4679735581338222E-3</v>
      </c>
      <c r="Z10" s="187">
        <f>'SC-NR'!T68</f>
        <v>4.5210291780886916E-3</v>
      </c>
      <c r="AA10" s="187">
        <f>'SC-NR'!U68</f>
        <v>4.5263756679554687E-3</v>
      </c>
      <c r="AB10" s="187">
        <f>'SC-NR'!V68</f>
        <v>4.5310132316781189E-3</v>
      </c>
      <c r="AC10" s="187">
        <f>'SC-NR'!W68</f>
        <v>4.5361386830950609E-3</v>
      </c>
      <c r="AD10" s="187">
        <f>'SC-NR'!X68</f>
        <v>4.5407110224147534E-3</v>
      </c>
      <c r="AE10" s="187">
        <f>'SC-NR'!Y68</f>
        <v>5.7487732175044444E-2</v>
      </c>
      <c r="AF10" s="188">
        <f t="shared" si="2"/>
        <v>20.600455998577271</v>
      </c>
      <c r="AG10" s="188">
        <f t="shared" si="2"/>
        <v>19.272027419352614</v>
      </c>
      <c r="AH10" s="188">
        <f t="shared" si="2"/>
        <v>22.294415351856561</v>
      </c>
      <c r="AI10" s="188">
        <f t="shared" si="2"/>
        <v>19.395942345380998</v>
      </c>
      <c r="AJ10" s="188">
        <f t="shared" si="2"/>
        <v>19.766924091731401</v>
      </c>
      <c r="AK10" s="188">
        <f t="shared" si="2"/>
        <v>17.820520829871175</v>
      </c>
      <c r="AL10" s="188">
        <f t="shared" si="2"/>
        <v>16.453364507859408</v>
      </c>
      <c r="AM10" s="188">
        <f t="shared" si="2"/>
        <v>17.276901950850178</v>
      </c>
      <c r="AN10" s="188">
        <f t="shared" si="2"/>
        <v>15.227619604105262</v>
      </c>
      <c r="AO10" s="188">
        <f t="shared" si="2"/>
        <v>17.476235306054878</v>
      </c>
      <c r="AP10" s="188">
        <f t="shared" si="3"/>
        <v>16.908851807743876</v>
      </c>
      <c r="AQ10" s="188">
        <f t="shared" si="3"/>
        <v>19.234195723745639</v>
      </c>
      <c r="AR10" s="188">
        <f t="shared" si="3"/>
        <v>0</v>
      </c>
      <c r="AS10" s="188">
        <f t="shared" si="3"/>
        <v>10.10844628798711</v>
      </c>
      <c r="AT10" s="188">
        <f t="shared" si="3"/>
        <v>8.9952813014881681</v>
      </c>
      <c r="AU10" s="188">
        <f t="shared" si="3"/>
        <v>8.7995126725938437</v>
      </c>
      <c r="AV10" s="188">
        <f t="shared" si="3"/>
        <v>8.9125834406503337</v>
      </c>
      <c r="AW10" s="188">
        <f t="shared" si="3"/>
        <v>8.9593798265436941</v>
      </c>
      <c r="AX10" s="188">
        <f t="shared" si="3"/>
        <v>7.3406868081317427</v>
      </c>
      <c r="AY10" s="188">
        <f t="shared" si="3"/>
        <v>8.2775690893457803</v>
      </c>
      <c r="AZ10" s="188">
        <f t="shared" si="3"/>
        <v>6.9623446106365092</v>
      </c>
      <c r="BA10" s="188">
        <f t="shared" si="3"/>
        <v>7.8494265444535793</v>
      </c>
      <c r="BB10" s="188">
        <f t="shared" si="3"/>
        <v>7.0435574528177654</v>
      </c>
      <c r="BC10" s="188">
        <f t="shared" si="3"/>
        <v>8.5840897636399767</v>
      </c>
      <c r="BD10" s="188">
        <f t="shared" si="3"/>
        <v>9.5440231139900895</v>
      </c>
    </row>
    <row r="11" spans="1:56" ht="15">
      <c r="A11" s="184" t="str">
        <f>VLOOKUP(CONCATENATE($C11,"-",$B11),[1]ACHIEV!$B$19:$C$100,2,FALSE)</f>
        <v>LO12Med</v>
      </c>
      <c r="B11" s="184" t="str">
        <f t="shared" si="4"/>
        <v>NR</v>
      </c>
      <c r="C11" s="184" t="str">
        <f>'7PSourceSummary'!$D$2</f>
        <v>WHTanks</v>
      </c>
      <c r="D11" s="184" t="s">
        <v>414</v>
      </c>
      <c r="E11" s="185" t="str">
        <f>'SC-NR'!$A$9</f>
        <v>Water Heating</v>
      </c>
      <c r="F11" s="226">
        <f t="shared" si="1"/>
        <v>2.4287547726490603E-2</v>
      </c>
      <c r="G11" s="226">
        <f>INDEX('SC-NR'!$A$61:$D$78,MATCH($J11,'SC-NR'!$D$61:$D$78,0),1)</f>
        <v>140.93369813388222</v>
      </c>
      <c r="H11" s="226">
        <f>INDEX('SC-NR'!$A$61:$D$78,MATCH($J11,'SC-NR'!$D$61:$D$78,0),2)</f>
        <v>38.160767401972556</v>
      </c>
      <c r="I11" s="227"/>
      <c r="J11" s="186" t="str">
        <f>'SC-NR'!D69</f>
        <v>WHTanks-NR-University</v>
      </c>
      <c r="K11" s="187">
        <f>'SC-NR'!E69</f>
        <v>8.6180549644232615E-4</v>
      </c>
      <c r="L11" s="187">
        <f>'SC-NR'!F69</f>
        <v>1.7317965921374394E-3</v>
      </c>
      <c r="M11" s="187">
        <f>'SC-NR'!G69</f>
        <v>2.6025196252598636E-3</v>
      </c>
      <c r="N11" s="187">
        <f>'SC-NR'!H69</f>
        <v>3.4760740439928146E-3</v>
      </c>
      <c r="O11" s="187">
        <f>'SC-NR'!I69</f>
        <v>4.357988909024905E-3</v>
      </c>
      <c r="P11" s="187">
        <f>'SC-NR'!J69</f>
        <v>5.1609582167340823E-3</v>
      </c>
      <c r="Q11" s="187">
        <f>'SC-NR'!K69</f>
        <v>5.8048159401827421E-3</v>
      </c>
      <c r="R11" s="187">
        <f>'SC-NR'!L69</f>
        <v>6.3242658906634847E-3</v>
      </c>
      <c r="S11" s="187">
        <f>'SC-NR'!M69</f>
        <v>6.7407471289409127E-3</v>
      </c>
      <c r="T11" s="187">
        <f>'SC-NR'!N69</f>
        <v>7.0811568035586527E-3</v>
      </c>
      <c r="U11" s="187">
        <f>'SC-NR'!O69</f>
        <v>7.3589864332816654E-3</v>
      </c>
      <c r="V11" s="187">
        <f>'SC-NR'!P69</f>
        <v>7.5837674981504783E-3</v>
      </c>
      <c r="W11" s="187">
        <f>'SC-NR'!Q69</f>
        <v>7.76740296333139E-3</v>
      </c>
      <c r="X11" s="187">
        <f>'SC-NR'!R69</f>
        <v>7.9170435785544026E-3</v>
      </c>
      <c r="Y11" s="187">
        <f>'SC-NR'!S69</f>
        <v>8.0402015182436185E-3</v>
      </c>
      <c r="Z11" s="187">
        <f>'SC-NR'!T69</f>
        <v>8.1413761382666434E-3</v>
      </c>
      <c r="AA11" s="187">
        <f>'SC-NR'!U69</f>
        <v>8.154657778147209E-3</v>
      </c>
      <c r="AB11" s="187">
        <f>'SC-NR'!V69</f>
        <v>8.1664383174380965E-3</v>
      </c>
      <c r="AC11" s="187">
        <f>'SC-NR'!W69</f>
        <v>8.1796971026991457E-3</v>
      </c>
      <c r="AD11" s="187">
        <f>'SC-NR'!X69</f>
        <v>8.1917600526761423E-3</v>
      </c>
      <c r="AE11" s="187">
        <f>'SC-NR'!Y69</f>
        <v>0.10243211859451157</v>
      </c>
      <c r="AF11" s="188">
        <f t="shared" si="2"/>
        <v>8.9856369762993182</v>
      </c>
      <c r="AG11" s="188">
        <f t="shared" si="2"/>
        <v>8.4061946104275034</v>
      </c>
      <c r="AH11" s="188">
        <f t="shared" si="2"/>
        <v>9.7245188632937474</v>
      </c>
      <c r="AI11" s="188">
        <f t="shared" si="2"/>
        <v>8.4602446053068849</v>
      </c>
      <c r="AJ11" s="188">
        <f t="shared" si="2"/>
        <v>8.6220617659449079</v>
      </c>
      <c r="AK11" s="188">
        <f t="shared" si="2"/>
        <v>7.7730673008821558</v>
      </c>
      <c r="AL11" s="188">
        <f t="shared" si="2"/>
        <v>7.176732423620277</v>
      </c>
      <c r="AM11" s="188">
        <f t="shared" si="2"/>
        <v>7.5359481856216588</v>
      </c>
      <c r="AN11" s="188">
        <f t="shared" si="2"/>
        <v>6.6420792716976029</v>
      </c>
      <c r="AO11" s="188">
        <f t="shared" si="2"/>
        <v>7.6228946671588069</v>
      </c>
      <c r="AP11" s="188">
        <f t="shared" si="3"/>
        <v>7.3754097501978677</v>
      </c>
      <c r="AQ11" s="188">
        <f t="shared" si="3"/>
        <v>8.3896929425544418</v>
      </c>
      <c r="AR11" s="188">
        <f t="shared" si="3"/>
        <v>0</v>
      </c>
      <c r="AS11" s="188">
        <f t="shared" si="3"/>
        <v>4.4091659303340478</v>
      </c>
      <c r="AT11" s="188">
        <f t="shared" si="3"/>
        <v>3.9236185975906643</v>
      </c>
      <c r="AU11" s="188">
        <f t="shared" si="3"/>
        <v>3.8382270008845643</v>
      </c>
      <c r="AV11" s="188">
        <f t="shared" si="3"/>
        <v>3.8875469224657726</v>
      </c>
      <c r="AW11" s="188">
        <f t="shared" si="3"/>
        <v>3.9079588655542943</v>
      </c>
      <c r="AX11" s="188">
        <f t="shared" si="3"/>
        <v>3.2019071237615639</v>
      </c>
      <c r="AY11" s="188">
        <f t="shared" si="3"/>
        <v>3.6105623530000779</v>
      </c>
      <c r="AZ11" s="188">
        <f t="shared" si="3"/>
        <v>3.0368794350666004</v>
      </c>
      <c r="BA11" s="188">
        <f t="shared" si="3"/>
        <v>3.4238124343198337</v>
      </c>
      <c r="BB11" s="188">
        <f t="shared" si="3"/>
        <v>3.0723033653769125</v>
      </c>
      <c r="BC11" s="188">
        <f t="shared" si="3"/>
        <v>3.7442624761977559</v>
      </c>
      <c r="BD11" s="188">
        <f t="shared" si="3"/>
        <v>4.162972266324954</v>
      </c>
    </row>
    <row r="12" spans="1:56" ht="15">
      <c r="A12" s="184" t="str">
        <f>VLOOKUP(CONCATENATE($C12,"-",$B12),[1]ACHIEV!$B$19:$C$100,2,FALSE)</f>
        <v>LO12Med</v>
      </c>
      <c r="B12" s="184" t="str">
        <f t="shared" si="4"/>
        <v>NR</v>
      </c>
      <c r="C12" s="184" t="str">
        <f>'7PSourceSummary'!$D$2</f>
        <v>WHTanks</v>
      </c>
      <c r="D12" s="184" t="s">
        <v>414</v>
      </c>
      <c r="E12" s="185" t="str">
        <f>'SC-NR'!$A$9</f>
        <v>Water Heating</v>
      </c>
      <c r="F12" s="226">
        <f t="shared" si="1"/>
        <v>3.0184860544286801E-2</v>
      </c>
      <c r="G12" s="226">
        <f>INDEX('SC-NR'!$A$61:$D$78,MATCH($J12,'SC-NR'!$D$61:$D$78,0),1)</f>
        <v>175.15411897768129</v>
      </c>
      <c r="H12" s="226">
        <f>INDEX('SC-NR'!$A$61:$D$78,MATCH($J12,'SC-NR'!$D$61:$D$78,0),2)</f>
        <v>33.054424604030245</v>
      </c>
      <c r="I12" s="227"/>
      <c r="J12" s="186" t="str">
        <f>'SC-NR'!D70</f>
        <v>WHTanks-NR-Warehouse</v>
      </c>
      <c r="K12" s="187">
        <f>'SC-NR'!E70</f>
        <v>8.6513734595717283E-4</v>
      </c>
      <c r="L12" s="187">
        <f>'SC-NR'!F70</f>
        <v>1.7580119765355396E-3</v>
      </c>
      <c r="M12" s="187">
        <f>'SC-NR'!G70</f>
        <v>2.6730810482273044E-3</v>
      </c>
      <c r="N12" s="187">
        <f>'SC-NR'!H70</f>
        <v>3.6062492124064554E-3</v>
      </c>
      <c r="O12" s="187">
        <f>'SC-NR'!I70</f>
        <v>4.5419970152266479E-3</v>
      </c>
      <c r="P12" s="187">
        <f>'SC-NR'!J70</f>
        <v>5.3887830346819217E-3</v>
      </c>
      <c r="Q12" s="187">
        <f>'SC-NR'!K70</f>
        <v>6.0670749524215101E-3</v>
      </c>
      <c r="R12" s="187">
        <f>'SC-NR'!L70</f>
        <v>6.6117881399699457E-3</v>
      </c>
      <c r="S12" s="187">
        <f>'SC-NR'!M70</f>
        <v>7.0550621474655094E-3</v>
      </c>
      <c r="T12" s="187">
        <f>'SC-NR'!N70</f>
        <v>7.4149749695159384E-3</v>
      </c>
      <c r="U12" s="187">
        <f>'SC-NR'!O70</f>
        <v>7.7072307445683495E-3</v>
      </c>
      <c r="V12" s="187">
        <f>'SC-NR'!P70</f>
        <v>7.9433222795595448E-3</v>
      </c>
      <c r="W12" s="187">
        <f>'SC-NR'!Q70</f>
        <v>8.1352907987900912E-3</v>
      </c>
      <c r="X12" s="187">
        <f>'SC-NR'!R70</f>
        <v>8.2900360227537388E-3</v>
      </c>
      <c r="Y12" s="187">
        <f>'SC-NR'!S70</f>
        <v>8.4142272853307016E-3</v>
      </c>
      <c r="Z12" s="187">
        <f>'SC-NR'!T70</f>
        <v>8.5157208357253336E-3</v>
      </c>
      <c r="AA12" s="187">
        <f>'SC-NR'!U70</f>
        <v>8.5270599595582298E-3</v>
      </c>
      <c r="AB12" s="187">
        <f>'SC-NR'!V70</f>
        <v>8.5392835903253719E-3</v>
      </c>
      <c r="AC12" s="187">
        <f>'SC-NR'!W70</f>
        <v>8.5508237640716366E-3</v>
      </c>
      <c r="AD12" s="187">
        <f>'SC-NR'!X70</f>
        <v>8.5618119499095997E-3</v>
      </c>
      <c r="AE12" s="187">
        <f>'SC-NR'!Y70</f>
        <v>0.1028281341758147</v>
      </c>
      <c r="AF12" s="188">
        <f t="shared" si="2"/>
        <v>11.167459229955487</v>
      </c>
      <c r="AG12" s="188">
        <f t="shared" si="2"/>
        <v>10.447321190320654</v>
      </c>
      <c r="AH12" s="188">
        <f t="shared" si="2"/>
        <v>12.085750651089791</v>
      </c>
      <c r="AI12" s="188">
        <f t="shared" si="2"/>
        <v>10.514495183192485</v>
      </c>
      <c r="AJ12" s="188">
        <f t="shared" si="2"/>
        <v>10.715603524081247</v>
      </c>
      <c r="AK12" s="188">
        <f t="shared" si="2"/>
        <v>9.6604628479050678</v>
      </c>
      <c r="AL12" s="188">
        <f t="shared" si="2"/>
        <v>8.9193305890804719</v>
      </c>
      <c r="AM12" s="188">
        <f t="shared" si="2"/>
        <v>9.3657683193703445</v>
      </c>
      <c r="AN12" s="188">
        <f t="shared" si="2"/>
        <v>8.2548571308256893</v>
      </c>
      <c r="AO12" s="188">
        <f t="shared" si="2"/>
        <v>9.4738264670915608</v>
      </c>
      <c r="AP12" s="188">
        <f t="shared" si="3"/>
        <v>9.1662491937741546</v>
      </c>
      <c r="AQ12" s="188">
        <f t="shared" si="3"/>
        <v>10.42681271622085</v>
      </c>
      <c r="AR12" s="188">
        <f t="shared" si="3"/>
        <v>0</v>
      </c>
      <c r="AS12" s="188">
        <f t="shared" si="3"/>
        <v>5.4797651958329059</v>
      </c>
      <c r="AT12" s="188">
        <f t="shared" si="3"/>
        <v>4.8763210485868722</v>
      </c>
      <c r="AU12" s="188">
        <f t="shared" si="3"/>
        <v>4.7701953306982654</v>
      </c>
      <c r="AV12" s="188">
        <f t="shared" si="3"/>
        <v>4.8314907307834778</v>
      </c>
      <c r="AW12" s="188">
        <f t="shared" si="3"/>
        <v>4.8568589426138109</v>
      </c>
      <c r="AX12" s="188">
        <f t="shared" si="3"/>
        <v>3.9793692263581382</v>
      </c>
      <c r="AY12" s="188">
        <f t="shared" si="3"/>
        <v>4.4872509295324781</v>
      </c>
      <c r="AZ12" s="188">
        <f t="shared" si="3"/>
        <v>3.7742708020421141</v>
      </c>
      <c r="BA12" s="188">
        <f t="shared" si="3"/>
        <v>4.2551558528495512</v>
      </c>
      <c r="BB12" s="188">
        <f t="shared" si="3"/>
        <v>3.8182960946895497</v>
      </c>
      <c r="BC12" s="188">
        <f t="shared" si="3"/>
        <v>4.6534150733531439</v>
      </c>
      <c r="BD12" s="188">
        <f t="shared" si="3"/>
        <v>5.1737927074331767</v>
      </c>
    </row>
    <row r="13" spans="1:56" ht="15">
      <c r="A13" s="184" t="str">
        <f>VLOOKUP(CONCATENATE($C13,"-",$B13),[1]ACHIEV!$B$19:$C$100,2,FALSE)</f>
        <v>LO12Med</v>
      </c>
      <c r="B13" s="184" t="str">
        <f t="shared" si="4"/>
        <v>NR</v>
      </c>
      <c r="C13" s="184" t="str">
        <f>'7PSourceSummary'!$D$2</f>
        <v>WHTanks</v>
      </c>
      <c r="D13" s="184" t="s">
        <v>414</v>
      </c>
      <c r="E13" s="185" t="str">
        <f>'SC-NR'!$A$9</f>
        <v>Water Heating</v>
      </c>
      <c r="F13" s="226">
        <f t="shared" si="1"/>
        <v>4.1276728661440311E-2</v>
      </c>
      <c r="G13" s="226">
        <f>INDEX('SC-NR'!$A$61:$D$78,MATCH($J13,'SC-NR'!$D$61:$D$78,0),1)</f>
        <v>239.51705963219337</v>
      </c>
      <c r="H13" s="226">
        <f>INDEX('SC-NR'!$A$61:$D$78,MATCH($J13,'SC-NR'!$D$61:$D$78,0),2)</f>
        <v>22.991057614616</v>
      </c>
      <c r="I13" s="227"/>
      <c r="J13" s="186" t="str">
        <f>'SC-NR'!D71</f>
        <v>WHTanks-NR-Supermarket</v>
      </c>
      <c r="K13" s="187">
        <f>'SC-NR'!E71</f>
        <v>3.9895577978011471E-4</v>
      </c>
      <c r="L13" s="187">
        <f>'SC-NR'!F71</f>
        <v>8.0196804222217955E-4</v>
      </c>
      <c r="M13" s="187">
        <f>'SC-NR'!G71</f>
        <v>1.2100117921005741E-3</v>
      </c>
      <c r="N13" s="187">
        <f>'SC-NR'!H71</f>
        <v>1.6207052029573415E-3</v>
      </c>
      <c r="O13" s="187">
        <f>'SC-NR'!I71</f>
        <v>2.0328616806470157E-3</v>
      </c>
      <c r="P13" s="187">
        <f>'SC-NR'!J71</f>
        <v>2.4057383806061834E-3</v>
      </c>
      <c r="Q13" s="187">
        <f>'SC-NR'!K71</f>
        <v>2.7058413205132254E-3</v>
      </c>
      <c r="R13" s="187">
        <f>'SC-NR'!L71</f>
        <v>2.9472422923575783E-3</v>
      </c>
      <c r="S13" s="187">
        <f>'SC-NR'!M71</f>
        <v>3.1413562765176964E-3</v>
      </c>
      <c r="T13" s="187">
        <f>'SC-NR'!N71</f>
        <v>3.2974352445209534E-3</v>
      </c>
      <c r="U13" s="187">
        <f>'SC-NR'!O71</f>
        <v>3.4229503600221472E-3</v>
      </c>
      <c r="V13" s="187">
        <f>'SC-NR'!P71</f>
        <v>3.5239475230909203E-3</v>
      </c>
      <c r="W13" s="187">
        <f>'SC-NR'!Q71</f>
        <v>3.6052774912928116E-3</v>
      </c>
      <c r="X13" s="187">
        <f>'SC-NR'!R71</f>
        <v>3.670838522409469E-3</v>
      </c>
      <c r="Y13" s="187">
        <f>'SC-NR'!S71</f>
        <v>3.7237711648782979E-3</v>
      </c>
      <c r="Z13" s="187">
        <f>'SC-NR'!T71</f>
        <v>3.7664317535681733E-3</v>
      </c>
      <c r="AA13" s="187">
        <f>'SC-NR'!U71</f>
        <v>3.7694391334497325E-3</v>
      </c>
      <c r="AB13" s="187">
        <f>'SC-NR'!V71</f>
        <v>3.7722542976292473E-3</v>
      </c>
      <c r="AC13" s="187">
        <f>'SC-NR'!W71</f>
        <v>3.7749885986444764E-3</v>
      </c>
      <c r="AD13" s="187">
        <f>'SC-NR'!X71</f>
        <v>3.7776804349844203E-3</v>
      </c>
      <c r="AE13" s="187">
        <f>'SC-NR'!Y71</f>
        <v>4.7418919834119888E-2</v>
      </c>
      <c r="AF13" s="188">
        <f t="shared" ref="AF13:AO20" si="5">VLOOKUP($J13,MeasureOutputR,COLUMN()-17,FALSE)</f>
        <v>15.271105321035403</v>
      </c>
      <c r="AG13" s="188">
        <f t="shared" si="5"/>
        <v>14.286342034911337</v>
      </c>
      <c r="AH13" s="188">
        <f t="shared" si="5"/>
        <v>16.526836344429622</v>
      </c>
      <c r="AI13" s="188">
        <f t="shared" si="5"/>
        <v>14.378200093119293</v>
      </c>
      <c r="AJ13" s="188">
        <f t="shared" si="5"/>
        <v>14.653208632788994</v>
      </c>
      <c r="AK13" s="188">
        <f t="shared" si="5"/>
        <v>13.210341095724417</v>
      </c>
      <c r="AL13" s="188">
        <f t="shared" si="5"/>
        <v>12.196868957767714</v>
      </c>
      <c r="AM13" s="188">
        <f t="shared" si="5"/>
        <v>12.807356756125033</v>
      </c>
      <c r="AN13" s="188">
        <f t="shared" si="5"/>
        <v>11.288225016912973</v>
      </c>
      <c r="AO13" s="188">
        <f t="shared" si="5"/>
        <v>12.955122449347384</v>
      </c>
      <c r="AP13" s="188">
        <f t="shared" ref="AP13:BD20" si="6">VLOOKUP($J13,MeasureOutputR,COLUMN()-17,FALSE)</f>
        <v>12.534521412131353</v>
      </c>
      <c r="AQ13" s="188">
        <f t="shared" si="6"/>
        <v>14.258297422300464</v>
      </c>
      <c r="AR13" s="188">
        <f t="shared" si="6"/>
        <v>0</v>
      </c>
      <c r="AS13" s="188">
        <f t="shared" si="6"/>
        <v>7.4933849962613248</v>
      </c>
      <c r="AT13" s="188">
        <f t="shared" si="6"/>
        <v>6.6681964786048065</v>
      </c>
      <c r="AU13" s="188">
        <f t="shared" si="6"/>
        <v>6.5230733147968598</v>
      </c>
      <c r="AV13" s="188">
        <f t="shared" si="6"/>
        <v>6.6068926053912174</v>
      </c>
      <c r="AW13" s="188">
        <f t="shared" si="6"/>
        <v>6.6415827373800758</v>
      </c>
      <c r="AX13" s="188">
        <f t="shared" si="6"/>
        <v>5.4416466015828497</v>
      </c>
      <c r="AY13" s="188">
        <f t="shared" si="6"/>
        <v>6.136156858580053</v>
      </c>
      <c r="AZ13" s="188">
        <f t="shared" si="6"/>
        <v>5.1611817640209665</v>
      </c>
      <c r="BA13" s="188">
        <f t="shared" si="6"/>
        <v>5.8187750542201648</v>
      </c>
      <c r="BB13" s="188">
        <f t="shared" si="6"/>
        <v>5.2213847938207074</v>
      </c>
      <c r="BC13" s="188">
        <f t="shared" si="6"/>
        <v>6.3633804453076834</v>
      </c>
      <c r="BD13" s="188">
        <f t="shared" si="6"/>
        <v>7.0749784456326941</v>
      </c>
    </row>
    <row r="14" spans="1:56" ht="15">
      <c r="A14" s="184" t="str">
        <f>VLOOKUP(CONCATENATE($C14,"-",$B14),[1]ACHIEV!$B$19:$C$100,2,FALSE)</f>
        <v>LO12Med</v>
      </c>
      <c r="B14" s="184" t="str">
        <f t="shared" si="4"/>
        <v>NR</v>
      </c>
      <c r="C14" s="184" t="str">
        <f>'7PSourceSummary'!$D$2</f>
        <v>WHTanks</v>
      </c>
      <c r="D14" s="184" t="s">
        <v>414</v>
      </c>
      <c r="E14" s="185" t="str">
        <f>'SC-NR'!$A$9</f>
        <v>Water Heating</v>
      </c>
      <c r="F14" s="226">
        <f t="shared" si="1"/>
        <v>4.1276728661440311E-2</v>
      </c>
      <c r="G14" s="226">
        <f>INDEX('SC-NR'!$A$61:$D$78,MATCH($J14,'SC-NR'!$D$61:$D$78,0),1)</f>
        <v>239.51705963219337</v>
      </c>
      <c r="H14" s="226">
        <f>INDEX('SC-NR'!$A$61:$D$78,MATCH($J14,'SC-NR'!$D$61:$D$78,0),2)</f>
        <v>22.991057614616</v>
      </c>
      <c r="I14" s="227"/>
      <c r="J14" s="186" t="str">
        <f>'SC-NR'!D72</f>
        <v>WHTanks-NR-MiniMart</v>
      </c>
      <c r="K14" s="187">
        <f>'SC-NR'!E72</f>
        <v>7.1286029208625734E-5</v>
      </c>
      <c r="L14" s="187">
        <f>'SC-NR'!F72</f>
        <v>1.4345433049454121E-4</v>
      </c>
      <c r="M14" s="187">
        <f>'SC-NR'!G72</f>
        <v>2.1671146740211933E-4</v>
      </c>
      <c r="N14" s="187">
        <f>'SC-NR'!H72</f>
        <v>2.9064911012197255E-4</v>
      </c>
      <c r="O14" s="187">
        <f>'SC-NR'!I72</f>
        <v>3.642646230097364E-4</v>
      </c>
      <c r="P14" s="187">
        <f>'SC-NR'!J72</f>
        <v>4.3083922362867301E-4</v>
      </c>
      <c r="Q14" s="187">
        <f>'SC-NR'!K72</f>
        <v>4.8422756524036249E-4</v>
      </c>
      <c r="R14" s="187">
        <f>'SC-NR'!L72</f>
        <v>5.2693349329685827E-4</v>
      </c>
      <c r="S14" s="187">
        <f>'SC-NR'!M72</f>
        <v>5.6113580722554621E-4</v>
      </c>
      <c r="T14" s="187">
        <f>'SC-NR'!N72</f>
        <v>5.885557196628168E-4</v>
      </c>
      <c r="U14" s="187">
        <f>'SC-NR'!O72</f>
        <v>6.1067836246174803E-4</v>
      </c>
      <c r="V14" s="187">
        <f>'SC-NR'!P72</f>
        <v>6.2855997415656065E-4</v>
      </c>
      <c r="W14" s="187">
        <f>'SC-NR'!Q72</f>
        <v>6.4301467394591255E-4</v>
      </c>
      <c r="X14" s="187">
        <f>'SC-NR'!R72</f>
        <v>6.5491714577236215E-4</v>
      </c>
      <c r="Y14" s="187">
        <f>'SC-NR'!S72</f>
        <v>6.6458640100611893E-4</v>
      </c>
      <c r="Z14" s="187">
        <f>'SC-NR'!T72</f>
        <v>6.7238687825807832E-4</v>
      </c>
      <c r="AA14" s="187">
        <f>'SC-NR'!U72</f>
        <v>6.7310936872219207E-4</v>
      </c>
      <c r="AB14" s="187">
        <f>'SC-NR'!V72</f>
        <v>6.7374884339827011E-4</v>
      </c>
      <c r="AC14" s="187">
        <f>'SC-NR'!W72</f>
        <v>6.7427077053011327E-4</v>
      </c>
      <c r="AD14" s="187">
        <f>'SC-NR'!X72</f>
        <v>6.7480190369445048E-4</v>
      </c>
      <c r="AE14" s="187">
        <f>'SC-NR'!Y72</f>
        <v>8.4728851558426212E-3</v>
      </c>
      <c r="AF14" s="188">
        <f t="shared" si="5"/>
        <v>15.271105321035403</v>
      </c>
      <c r="AG14" s="188">
        <f t="shared" si="5"/>
        <v>14.286342034911337</v>
      </c>
      <c r="AH14" s="188">
        <f t="shared" si="5"/>
        <v>16.526836344429622</v>
      </c>
      <c r="AI14" s="188">
        <f t="shared" si="5"/>
        <v>14.378200093119293</v>
      </c>
      <c r="AJ14" s="188">
        <f t="shared" si="5"/>
        <v>14.653208632788994</v>
      </c>
      <c r="AK14" s="188">
        <f t="shared" si="5"/>
        <v>13.210341095724417</v>
      </c>
      <c r="AL14" s="188">
        <f t="shared" si="5"/>
        <v>12.196868957767714</v>
      </c>
      <c r="AM14" s="188">
        <f t="shared" si="5"/>
        <v>12.807356756125033</v>
      </c>
      <c r="AN14" s="188">
        <f t="shared" si="5"/>
        <v>11.288225016912973</v>
      </c>
      <c r="AO14" s="188">
        <f t="shared" si="5"/>
        <v>12.955122449347384</v>
      </c>
      <c r="AP14" s="188">
        <f t="shared" si="6"/>
        <v>12.534521412131353</v>
      </c>
      <c r="AQ14" s="188">
        <f t="shared" si="6"/>
        <v>14.258297422300464</v>
      </c>
      <c r="AR14" s="188">
        <f t="shared" si="6"/>
        <v>0</v>
      </c>
      <c r="AS14" s="188">
        <f t="shared" si="6"/>
        <v>7.4933849962613248</v>
      </c>
      <c r="AT14" s="188">
        <f t="shared" si="6"/>
        <v>6.6681964786048065</v>
      </c>
      <c r="AU14" s="188">
        <f t="shared" si="6"/>
        <v>6.5230733147968598</v>
      </c>
      <c r="AV14" s="188">
        <f t="shared" si="6"/>
        <v>6.6068926053912174</v>
      </c>
      <c r="AW14" s="188">
        <f t="shared" si="6"/>
        <v>6.6415827373800758</v>
      </c>
      <c r="AX14" s="188">
        <f t="shared" si="6"/>
        <v>5.4416466015828497</v>
      </c>
      <c r="AY14" s="188">
        <f t="shared" si="6"/>
        <v>6.136156858580053</v>
      </c>
      <c r="AZ14" s="188">
        <f t="shared" si="6"/>
        <v>5.1611817640209665</v>
      </c>
      <c r="BA14" s="188">
        <f t="shared" si="6"/>
        <v>5.8187750542201648</v>
      </c>
      <c r="BB14" s="188">
        <f t="shared" si="6"/>
        <v>5.2213847938207074</v>
      </c>
      <c r="BC14" s="188">
        <f t="shared" si="6"/>
        <v>6.3633804453076834</v>
      </c>
      <c r="BD14" s="188">
        <f t="shared" si="6"/>
        <v>7.0749784456326941</v>
      </c>
    </row>
    <row r="15" spans="1:56" ht="15">
      <c r="A15" s="184" t="str">
        <f>VLOOKUP(CONCATENATE($C15,"-",$B15),[1]ACHIEV!$B$19:$C$100,2,FALSE)</f>
        <v>LO12Med</v>
      </c>
      <c r="B15" s="184" t="str">
        <f t="shared" si="4"/>
        <v>NR</v>
      </c>
      <c r="C15" s="184" t="str">
        <f>'7PSourceSummary'!$D$2</f>
        <v>WHTanks</v>
      </c>
      <c r="D15" s="184" t="s">
        <v>414</v>
      </c>
      <c r="E15" s="185" t="str">
        <f>'SC-NR'!$A$9</f>
        <v>Water Heating</v>
      </c>
      <c r="F15" s="226">
        <f t="shared" si="1"/>
        <v>4.5413158554233356E-2</v>
      </c>
      <c r="G15" s="226">
        <f>INDEX('SC-NR'!$A$61:$D$78,MATCH($J15,'SC-NR'!$D$61:$D$78,0),1)</f>
        <v>263.51958011831977</v>
      </c>
      <c r="H15" s="226">
        <f>INDEX('SC-NR'!$A$61:$D$78,MATCH($J15,'SC-NR'!$D$61:$D$78,0),2)</f>
        <v>34.230651818499524</v>
      </c>
      <c r="I15" s="227"/>
      <c r="J15" s="186" t="str">
        <f>'SC-NR'!D73</f>
        <v>WHTanks-NR-Restaurant</v>
      </c>
      <c r="K15" s="187">
        <f>'SC-NR'!E73</f>
        <v>4.2675520324000248E-4</v>
      </c>
      <c r="L15" s="187">
        <f>'SC-NR'!F73</f>
        <v>8.6336901309744924E-4</v>
      </c>
      <c r="M15" s="187">
        <f>'SC-NR'!G73</f>
        <v>1.3045343779996114E-3</v>
      </c>
      <c r="N15" s="187">
        <f>'SC-NR'!H73</f>
        <v>1.7506942670874289E-3</v>
      </c>
      <c r="O15" s="187">
        <f>'SC-NR'!I73</f>
        <v>2.2001050659108479E-3</v>
      </c>
      <c r="P15" s="187">
        <f>'SC-NR'!J73</f>
        <v>2.6078996271419693E-3</v>
      </c>
      <c r="Q15" s="187">
        <f>'SC-NR'!K73</f>
        <v>2.9372310447125754E-3</v>
      </c>
      <c r="R15" s="187">
        <f>'SC-NR'!L73</f>
        <v>3.2029961578598789E-3</v>
      </c>
      <c r="S15" s="187">
        <f>'SC-NR'!M73</f>
        <v>3.4173907019994249E-3</v>
      </c>
      <c r="T15" s="187">
        <f>'SC-NR'!N73</f>
        <v>3.590344307849967E-3</v>
      </c>
      <c r="U15" s="187">
        <f>'SC-NR'!O73</f>
        <v>3.7299227229901366E-3</v>
      </c>
      <c r="V15" s="187">
        <f>'SC-NR'!P73</f>
        <v>3.8426675680652113E-3</v>
      </c>
      <c r="W15" s="187">
        <f>'SC-NR'!Q73</f>
        <v>3.9338863246267449E-3</v>
      </c>
      <c r="X15" s="187">
        <f>'SC-NR'!R73</f>
        <v>4.0099572842511614E-3</v>
      </c>
      <c r="Y15" s="187">
        <f>'SC-NR'!S73</f>
        <v>4.0729879462208718E-3</v>
      </c>
      <c r="Z15" s="187">
        <f>'SC-NR'!T73</f>
        <v>4.124613542003247E-3</v>
      </c>
      <c r="AA15" s="187">
        <f>'SC-NR'!U73</f>
        <v>4.1327027435235902E-3</v>
      </c>
      <c r="AB15" s="187">
        <f>'SC-NR'!V73</f>
        <v>4.1409377061365042E-3</v>
      </c>
      <c r="AC15" s="187">
        <f>'SC-NR'!W73</f>
        <v>4.1482543765379585E-3</v>
      </c>
      <c r="AD15" s="187">
        <f>'SC-NR'!X73</f>
        <v>4.1556059869648047E-3</v>
      </c>
      <c r="AE15" s="187">
        <f>'SC-NR'!Y73</f>
        <v>5.0723092124105786E-2</v>
      </c>
      <c r="AF15" s="188">
        <f t="shared" si="5"/>
        <v>16.801455680533046</v>
      </c>
      <c r="AG15" s="188">
        <f t="shared" si="5"/>
        <v>15.718007144241518</v>
      </c>
      <c r="AH15" s="188">
        <f t="shared" si="5"/>
        <v>18.183026214734426</v>
      </c>
      <c r="AI15" s="188">
        <f t="shared" si="5"/>
        <v>15.819070496332666</v>
      </c>
      <c r="AJ15" s="188">
        <f t="shared" si="5"/>
        <v>16.121638234154759</v>
      </c>
      <c r="AK15" s="188">
        <f t="shared" si="5"/>
        <v>14.534177833139941</v>
      </c>
      <c r="AL15" s="188">
        <f t="shared" si="5"/>
        <v>13.419143469132287</v>
      </c>
      <c r="AM15" s="188">
        <f t="shared" si="5"/>
        <v>14.090809564806314</v>
      </c>
      <c r="AN15" s="188">
        <f t="shared" si="5"/>
        <v>12.419442361667151</v>
      </c>
      <c r="AO15" s="188">
        <f t="shared" si="5"/>
        <v>14.25338317644651</v>
      </c>
      <c r="AP15" s="188">
        <f t="shared" si="6"/>
        <v>13.790632803280186</v>
      </c>
      <c r="AQ15" s="188">
        <f t="shared" si="6"/>
        <v>15.687152120590397</v>
      </c>
      <c r="AR15" s="188">
        <f t="shared" si="6"/>
        <v>0</v>
      </c>
      <c r="AS15" s="188">
        <f t="shared" si="6"/>
        <v>8.2443132481336168</v>
      </c>
      <c r="AT15" s="188">
        <f t="shared" si="6"/>
        <v>7.3364308115955694</v>
      </c>
      <c r="AU15" s="188">
        <f t="shared" si="6"/>
        <v>7.1767645429346292</v>
      </c>
      <c r="AV15" s="188">
        <f t="shared" si="6"/>
        <v>7.2689835451934215</v>
      </c>
      <c r="AW15" s="188">
        <f t="shared" si="6"/>
        <v>7.3071500500344166</v>
      </c>
      <c r="AX15" s="188">
        <f t="shared" si="6"/>
        <v>5.9869657293031224</v>
      </c>
      <c r="AY15" s="188">
        <f t="shared" si="6"/>
        <v>6.7510743551889512</v>
      </c>
      <c r="AZ15" s="188">
        <f t="shared" si="6"/>
        <v>5.6783949062237369</v>
      </c>
      <c r="BA15" s="188">
        <f t="shared" si="6"/>
        <v>6.4018870365464053</v>
      </c>
      <c r="BB15" s="188">
        <f t="shared" si="6"/>
        <v>5.7446310113222232</v>
      </c>
      <c r="BC15" s="188">
        <f t="shared" si="6"/>
        <v>7.001068507001742</v>
      </c>
      <c r="BD15" s="188">
        <f t="shared" si="6"/>
        <v>7.7839772757827292</v>
      </c>
    </row>
    <row r="16" spans="1:56" ht="15">
      <c r="A16" s="184" t="str">
        <f>VLOOKUP(CONCATENATE($C16,"-",$B16),[1]ACHIEV!$B$19:$C$100,2,FALSE)</f>
        <v>LO12Med</v>
      </c>
      <c r="B16" s="184" t="str">
        <f t="shared" si="4"/>
        <v>NR</v>
      </c>
      <c r="C16" s="184" t="str">
        <f>'7PSourceSummary'!$D$2</f>
        <v>WHTanks</v>
      </c>
      <c r="D16" s="184" t="s">
        <v>414</v>
      </c>
      <c r="E16" s="185" t="str">
        <f>'SC-NR'!$A$9</f>
        <v>Water Heating</v>
      </c>
      <c r="F16" s="226">
        <f t="shared" si="1"/>
        <v>3.2855793343484707E-2</v>
      </c>
      <c r="G16" s="226">
        <f>INDEX('SC-NR'!$A$61:$D$78,MATCH($J16,'SC-NR'!$D$61:$D$78,0),1)</f>
        <v>190.65277866523277</v>
      </c>
      <c r="H16" s="226">
        <f>INDEX('SC-NR'!$A$61:$D$78,MATCH($J16,'SC-NR'!$D$61:$D$78,0),2)</f>
        <v>33.918513994925767</v>
      </c>
      <c r="I16" s="227"/>
      <c r="J16" s="186" t="str">
        <f>'SC-NR'!D74</f>
        <v>WHTanks-NR-Lodging</v>
      </c>
      <c r="K16" s="187">
        <f>'SC-NR'!E74</f>
        <v>1.8234089009895483E-3</v>
      </c>
      <c r="L16" s="187">
        <f>'SC-NR'!F74</f>
        <v>3.674484842606181E-3</v>
      </c>
      <c r="M16" s="187">
        <f>'SC-NR'!G74</f>
        <v>5.5387538590387485E-3</v>
      </c>
      <c r="N16" s="187">
        <f>'SC-NR'!H74</f>
        <v>7.4164059671883676E-3</v>
      </c>
      <c r="O16" s="187">
        <f>'SC-NR'!I74</f>
        <v>9.295515625854114E-3</v>
      </c>
      <c r="P16" s="187">
        <f>'SC-NR'!J74</f>
        <v>1.0994442239291287E-2</v>
      </c>
      <c r="Q16" s="187">
        <f>'SC-NR'!K74</f>
        <v>1.2357153480826957E-2</v>
      </c>
      <c r="R16" s="187">
        <f>'SC-NR'!L74</f>
        <v>1.3450947507076318E-2</v>
      </c>
      <c r="S16" s="187">
        <f>'SC-NR'!M74</f>
        <v>1.4328860288987673E-2</v>
      </c>
      <c r="T16" s="187">
        <f>'SC-NR'!N74</f>
        <v>1.5033740881911223E-2</v>
      </c>
      <c r="U16" s="187">
        <f>'SC-NR'!O74</f>
        <v>1.5600924532426322E-2</v>
      </c>
      <c r="V16" s="187">
        <f>'SC-NR'!P74</f>
        <v>1.6057694668924163E-2</v>
      </c>
      <c r="W16" s="187">
        <f>'SC-NR'!Q74</f>
        <v>1.642702543687196E-2</v>
      </c>
      <c r="X16" s="187">
        <f>'SC-NR'!R74</f>
        <v>1.6734985763722673E-2</v>
      </c>
      <c r="Y16" s="187">
        <f>'SC-NR'!S74</f>
        <v>1.6989017084765367E-2</v>
      </c>
      <c r="Z16" s="187">
        <f>'SC-NR'!T74</f>
        <v>1.7197017540147148E-2</v>
      </c>
      <c r="AA16" s="187">
        <f>'SC-NR'!U74</f>
        <v>1.7223178308035051E-2</v>
      </c>
      <c r="AB16" s="187">
        <f>'SC-NR'!V74</f>
        <v>1.7249803976801068E-2</v>
      </c>
      <c r="AC16" s="187">
        <f>'SC-NR'!W74</f>
        <v>1.7272129400159097E-2</v>
      </c>
      <c r="AD16" s="187">
        <f>'SC-NR'!X74</f>
        <v>1.7293648762119206E-2</v>
      </c>
      <c r="AE16" s="187">
        <f>'SC-NR'!Y74</f>
        <v>0.21672597536623958</v>
      </c>
      <c r="AF16" s="188">
        <f t="shared" si="5"/>
        <v>12.155621262283944</v>
      </c>
      <c r="AG16" s="188">
        <f t="shared" si="5"/>
        <v>11.371761201896732</v>
      </c>
      <c r="AH16" s="188">
        <f t="shared" si="5"/>
        <v>13.155168472966492</v>
      </c>
      <c r="AI16" s="188">
        <f t="shared" si="5"/>
        <v>11.44487914208451</v>
      </c>
      <c r="AJ16" s="188">
        <f t="shared" si="5"/>
        <v>11.663782723838604</v>
      </c>
      <c r="AK16" s="188">
        <f t="shared" si="5"/>
        <v>10.515277036562507</v>
      </c>
      <c r="AL16" s="188">
        <f t="shared" si="5"/>
        <v>9.708565065824585</v>
      </c>
      <c r="AM16" s="188">
        <f t="shared" si="5"/>
        <v>10.194506214554348</v>
      </c>
      <c r="AN16" s="188">
        <f t="shared" si="5"/>
        <v>8.9852951141672488</v>
      </c>
      <c r="AO16" s="188">
        <f t="shared" si="5"/>
        <v>10.312125978455494</v>
      </c>
      <c r="AP16" s="188">
        <f t="shared" si="6"/>
        <v>9.977332471146017</v>
      </c>
      <c r="AQ16" s="188">
        <f t="shared" si="6"/>
        <v>11.349438018199237</v>
      </c>
      <c r="AR16" s="188">
        <f t="shared" si="6"/>
        <v>0</v>
      </c>
      <c r="AS16" s="188">
        <f t="shared" si="6"/>
        <v>5.9646468328369719</v>
      </c>
      <c r="AT16" s="188">
        <f t="shared" si="6"/>
        <v>5.3078064221562054</v>
      </c>
      <c r="AU16" s="188">
        <f t="shared" si="6"/>
        <v>5.1922900807684034</v>
      </c>
      <c r="AV16" s="188">
        <f t="shared" si="6"/>
        <v>5.2590092559373982</v>
      </c>
      <c r="AW16" s="188">
        <f t="shared" si="6"/>
        <v>5.2866221953501311</v>
      </c>
      <c r="AX16" s="188">
        <f t="shared" si="6"/>
        <v>4.331487062755115</v>
      </c>
      <c r="AY16" s="188">
        <f t="shared" si="6"/>
        <v>4.8843091060423589</v>
      </c>
      <c r="AZ16" s="188">
        <f t="shared" si="6"/>
        <v>4.108240331682274</v>
      </c>
      <c r="BA16" s="188">
        <f t="shared" si="6"/>
        <v>4.6316769010882828</v>
      </c>
      <c r="BB16" s="188">
        <f t="shared" si="6"/>
        <v>4.1561612394164111</v>
      </c>
      <c r="BC16" s="188">
        <f t="shared" si="6"/>
        <v>5.0651764240297599</v>
      </c>
      <c r="BD16" s="188">
        <f t="shared" si="6"/>
        <v>5.6316001111897522</v>
      </c>
    </row>
    <row r="17" spans="1:56" ht="15">
      <c r="A17" s="184" t="str">
        <f>VLOOKUP(CONCATENATE($C17,"-",$B17),[1]ACHIEV!$B$19:$C$100,2,FALSE)</f>
        <v>LO12Med</v>
      </c>
      <c r="B17" s="184" t="str">
        <f t="shared" si="4"/>
        <v>NR</v>
      </c>
      <c r="C17" s="184" t="str">
        <f>'7PSourceSummary'!$D$2</f>
        <v>WHTanks</v>
      </c>
      <c r="D17" s="184" t="s">
        <v>414</v>
      </c>
      <c r="E17" s="185" t="str">
        <f>'SC-NR'!$A$9</f>
        <v>Water Heating</v>
      </c>
      <c r="F17" s="226">
        <f t="shared" si="1"/>
        <v>2.4287547726490603E-2</v>
      </c>
      <c r="G17" s="226">
        <f>INDEX('SC-NR'!$A$61:$D$78,MATCH($J17,'SC-NR'!$D$61:$D$78,0),1)</f>
        <v>140.93369813388222</v>
      </c>
      <c r="H17" s="226">
        <f>INDEX('SC-NR'!$A$61:$D$78,MATCH($J17,'SC-NR'!$D$61:$D$78,0),2)</f>
        <v>38.160767401972556</v>
      </c>
      <c r="I17" s="227"/>
      <c r="J17" s="186" t="str">
        <f>'SC-NR'!D75</f>
        <v>WHTanks-NR-Hospital</v>
      </c>
      <c r="K17" s="187">
        <f>'SC-NR'!E75</f>
        <v>7.2115839692206494E-4</v>
      </c>
      <c r="L17" s="187">
        <f>'SC-NR'!F75</f>
        <v>1.479489566676507E-3</v>
      </c>
      <c r="M17" s="187">
        <f>'SC-NR'!G75</f>
        <v>2.2885494749088084E-3</v>
      </c>
      <c r="N17" s="187">
        <f>'SC-NR'!H75</f>
        <v>3.121907475303437E-3</v>
      </c>
      <c r="O17" s="187">
        <f>'SC-NR'!I75</f>
        <v>3.971407038557904E-3</v>
      </c>
      <c r="P17" s="187">
        <f>'SC-NR'!J75</f>
        <v>4.7437797530968688E-3</v>
      </c>
      <c r="Q17" s="187">
        <f>'SC-NR'!K75</f>
        <v>5.3611197800409321E-3</v>
      </c>
      <c r="R17" s="187">
        <f>'SC-NR'!L75</f>
        <v>5.8588742720554381E-3</v>
      </c>
      <c r="S17" s="187">
        <f>'SC-NR'!M75</f>
        <v>6.2604948336065207E-3</v>
      </c>
      <c r="T17" s="187">
        <f>'SC-NR'!N75</f>
        <v>6.5830727786585341E-3</v>
      </c>
      <c r="U17" s="187">
        <f>'SC-NR'!O75</f>
        <v>6.8443778144976252E-3</v>
      </c>
      <c r="V17" s="187">
        <f>'SC-NR'!P75</f>
        <v>7.0571974606722454E-3</v>
      </c>
      <c r="W17" s="187">
        <f>'SC-NR'!Q75</f>
        <v>7.2334146432876528E-3</v>
      </c>
      <c r="X17" s="187">
        <f>'SC-NR'!R75</f>
        <v>7.3813339571535512E-3</v>
      </c>
      <c r="Y17" s="187">
        <f>'SC-NR'!S75</f>
        <v>7.5062263219304506E-3</v>
      </c>
      <c r="Z17" s="187">
        <f>'SC-NR'!T75</f>
        <v>7.6075599097292857E-3</v>
      </c>
      <c r="AA17" s="187">
        <f>'SC-NR'!U75</f>
        <v>7.6271119753269024E-3</v>
      </c>
      <c r="AB17" s="187">
        <f>'SC-NR'!V75</f>
        <v>7.6457898234201516E-3</v>
      </c>
      <c r="AC17" s="187">
        <f>'SC-NR'!W75</f>
        <v>7.6628096542540325E-3</v>
      </c>
      <c r="AD17" s="187">
        <f>'SC-NR'!X75</f>
        <v>7.6788078049973294E-3</v>
      </c>
      <c r="AE17" s="187">
        <f>'SC-NR'!Y75</f>
        <v>8.5715144245302827E-2</v>
      </c>
      <c r="AF17" s="188">
        <f t="shared" si="5"/>
        <v>8.9856369762993182</v>
      </c>
      <c r="AG17" s="188">
        <f t="shared" si="5"/>
        <v>8.4061946104275034</v>
      </c>
      <c r="AH17" s="188">
        <f t="shared" si="5"/>
        <v>9.7245188632937474</v>
      </c>
      <c r="AI17" s="188">
        <f t="shared" si="5"/>
        <v>8.4602446053068849</v>
      </c>
      <c r="AJ17" s="188">
        <f t="shared" si="5"/>
        <v>8.6220617659449079</v>
      </c>
      <c r="AK17" s="188">
        <f t="shared" si="5"/>
        <v>7.7730673008821558</v>
      </c>
      <c r="AL17" s="188">
        <f t="shared" si="5"/>
        <v>7.176732423620277</v>
      </c>
      <c r="AM17" s="188">
        <f t="shared" si="5"/>
        <v>7.5359481856216588</v>
      </c>
      <c r="AN17" s="188">
        <f t="shared" si="5"/>
        <v>6.6420792716976029</v>
      </c>
      <c r="AO17" s="188">
        <f t="shared" si="5"/>
        <v>7.6228946671588069</v>
      </c>
      <c r="AP17" s="188">
        <f t="shared" si="6"/>
        <v>7.3754097501978677</v>
      </c>
      <c r="AQ17" s="188">
        <f t="shared" si="6"/>
        <v>8.3896929425544418</v>
      </c>
      <c r="AR17" s="188">
        <f t="shared" si="6"/>
        <v>0</v>
      </c>
      <c r="AS17" s="188">
        <f t="shared" si="6"/>
        <v>4.4091659303340478</v>
      </c>
      <c r="AT17" s="188">
        <f t="shared" si="6"/>
        <v>3.9236185975906643</v>
      </c>
      <c r="AU17" s="188">
        <f t="shared" si="6"/>
        <v>3.8382270008845643</v>
      </c>
      <c r="AV17" s="188">
        <f t="shared" si="6"/>
        <v>3.8875469224657726</v>
      </c>
      <c r="AW17" s="188">
        <f t="shared" si="6"/>
        <v>3.9079588655542943</v>
      </c>
      <c r="AX17" s="188">
        <f t="shared" si="6"/>
        <v>3.2019071237615639</v>
      </c>
      <c r="AY17" s="188">
        <f t="shared" si="6"/>
        <v>3.6105623530000779</v>
      </c>
      <c r="AZ17" s="188">
        <f t="shared" si="6"/>
        <v>3.0368794350666004</v>
      </c>
      <c r="BA17" s="188">
        <f t="shared" si="6"/>
        <v>3.4238124343198337</v>
      </c>
      <c r="BB17" s="188">
        <f t="shared" si="6"/>
        <v>3.0723033653769125</v>
      </c>
      <c r="BC17" s="188">
        <f t="shared" si="6"/>
        <v>3.7442624761977559</v>
      </c>
      <c r="BD17" s="188">
        <f t="shared" si="6"/>
        <v>4.162972266324954</v>
      </c>
    </row>
    <row r="18" spans="1:56" ht="15">
      <c r="A18" s="184" t="str">
        <f>VLOOKUP(CONCATENATE($C18,"-",$B18),[1]ACHIEV!$B$19:$C$100,2,FALSE)</f>
        <v>LO12Med</v>
      </c>
      <c r="B18" s="184" t="str">
        <f t="shared" si="4"/>
        <v>NR</v>
      </c>
      <c r="C18" s="184" t="str">
        <f>'7PSourceSummary'!$D$2</f>
        <v>WHTanks</v>
      </c>
      <c r="D18" s="184" t="s">
        <v>414</v>
      </c>
      <c r="E18" s="185" t="str">
        <f>'SC-NR'!$A$9</f>
        <v>Water Heating</v>
      </c>
      <c r="F18" s="226">
        <f t="shared" si="1"/>
        <v>2.4287547726490603E-2</v>
      </c>
      <c r="G18" s="226">
        <f>INDEX('SC-NR'!$A$61:$D$78,MATCH($J18,'SC-NR'!$D$61:$D$78,0),1)</f>
        <v>140.93369813388222</v>
      </c>
      <c r="H18" s="226">
        <f>INDEX('SC-NR'!$A$61:$D$78,MATCH($J18,'SC-NR'!$D$61:$D$78,0),2)</f>
        <v>38.160767401972556</v>
      </c>
      <c r="I18" s="227"/>
      <c r="J18" s="186" t="str">
        <f>'SC-NR'!D76</f>
        <v>WHTanks-NR-Residential Care</v>
      </c>
      <c r="K18" s="187">
        <f>'SC-NR'!E76</f>
        <v>8.6994827305626363E-4</v>
      </c>
      <c r="L18" s="187">
        <f>'SC-NR'!F76</f>
        <v>1.7764434084475535E-3</v>
      </c>
      <c r="M18" s="187">
        <f>'SC-NR'!G76</f>
        <v>2.7389717883149001E-3</v>
      </c>
      <c r="N18" s="187">
        <f>'SC-NR'!H76</f>
        <v>3.7314531065861583E-3</v>
      </c>
      <c r="O18" s="187">
        <f>'SC-NR'!I76</f>
        <v>4.7405424655135829E-3</v>
      </c>
      <c r="P18" s="187">
        <f>'SC-NR'!J76</f>
        <v>5.658699547806686E-3</v>
      </c>
      <c r="Q18" s="187">
        <f>'SC-NR'!K76</f>
        <v>6.3957401007781328E-3</v>
      </c>
      <c r="R18" s="187">
        <f>'SC-NR'!L76</f>
        <v>6.9920943473394583E-3</v>
      </c>
      <c r="S18" s="187">
        <f>'SC-NR'!M76</f>
        <v>7.4736955292965803E-3</v>
      </c>
      <c r="T18" s="187">
        <f>'SC-NR'!N76</f>
        <v>7.8617972118736057E-3</v>
      </c>
      <c r="U18" s="187">
        <f>'SC-NR'!O76</f>
        <v>8.1778492815557241E-3</v>
      </c>
      <c r="V18" s="187">
        <f>'SC-NR'!P76</f>
        <v>8.4360945828735705E-3</v>
      </c>
      <c r="W18" s="187">
        <f>'SC-NR'!Q76</f>
        <v>8.6500335569896138E-3</v>
      </c>
      <c r="X18" s="187">
        <f>'SC-NR'!R76</f>
        <v>8.830851642099756E-3</v>
      </c>
      <c r="Y18" s="187">
        <f>'SC-NR'!S76</f>
        <v>8.9830935714219594E-3</v>
      </c>
      <c r="Z18" s="187">
        <f>'SC-NR'!T76</f>
        <v>9.1066972036476287E-3</v>
      </c>
      <c r="AA18" s="187">
        <f>'SC-NR'!U76</f>
        <v>9.1337367721212436E-3</v>
      </c>
      <c r="AB18" s="187">
        <f>'SC-NR'!V76</f>
        <v>9.1596256054301654E-3</v>
      </c>
      <c r="AC18" s="187">
        <f>'SC-NR'!W76</f>
        <v>9.1831716097552068E-3</v>
      </c>
      <c r="AD18" s="187">
        <f>'SC-NR'!X76</f>
        <v>9.2061286697020482E-3</v>
      </c>
      <c r="AE18" s="187">
        <f>'SC-NR'!Y76</f>
        <v>0.10339994934431611</v>
      </c>
      <c r="AF18" s="188">
        <f t="shared" si="5"/>
        <v>8.9856369762993182</v>
      </c>
      <c r="AG18" s="188">
        <f t="shared" si="5"/>
        <v>8.4061946104275034</v>
      </c>
      <c r="AH18" s="188">
        <f t="shared" si="5"/>
        <v>9.7245188632937474</v>
      </c>
      <c r="AI18" s="188">
        <f t="shared" si="5"/>
        <v>8.4602446053068849</v>
      </c>
      <c r="AJ18" s="188">
        <f t="shared" si="5"/>
        <v>8.6220617659449079</v>
      </c>
      <c r="AK18" s="188">
        <f t="shared" si="5"/>
        <v>7.7730673008821558</v>
      </c>
      <c r="AL18" s="188">
        <f t="shared" si="5"/>
        <v>7.176732423620277</v>
      </c>
      <c r="AM18" s="188">
        <f t="shared" si="5"/>
        <v>7.5359481856216588</v>
      </c>
      <c r="AN18" s="188">
        <f t="shared" si="5"/>
        <v>6.6420792716976029</v>
      </c>
      <c r="AO18" s="188">
        <f t="shared" si="5"/>
        <v>7.6228946671588069</v>
      </c>
      <c r="AP18" s="188">
        <f t="shared" si="6"/>
        <v>7.3754097501978677</v>
      </c>
      <c r="AQ18" s="188">
        <f t="shared" si="6"/>
        <v>8.3896929425544418</v>
      </c>
      <c r="AR18" s="188">
        <f t="shared" si="6"/>
        <v>0</v>
      </c>
      <c r="AS18" s="188">
        <f t="shared" si="6"/>
        <v>4.4091659303340478</v>
      </c>
      <c r="AT18" s="188">
        <f t="shared" si="6"/>
        <v>3.9236185975906643</v>
      </c>
      <c r="AU18" s="188">
        <f t="shared" si="6"/>
        <v>3.8382270008845643</v>
      </c>
      <c r="AV18" s="188">
        <f t="shared" si="6"/>
        <v>3.8875469224657726</v>
      </c>
      <c r="AW18" s="188">
        <f t="shared" si="6"/>
        <v>3.9079588655542943</v>
      </c>
      <c r="AX18" s="188">
        <f t="shared" si="6"/>
        <v>3.2019071237615639</v>
      </c>
      <c r="AY18" s="188">
        <f t="shared" si="6"/>
        <v>3.6105623530000779</v>
      </c>
      <c r="AZ18" s="188">
        <f t="shared" si="6"/>
        <v>3.0368794350666004</v>
      </c>
      <c r="BA18" s="188">
        <f t="shared" si="6"/>
        <v>3.4238124343198337</v>
      </c>
      <c r="BB18" s="188">
        <f t="shared" si="6"/>
        <v>3.0723033653769125</v>
      </c>
      <c r="BC18" s="188">
        <f t="shared" si="6"/>
        <v>3.7442624761977559</v>
      </c>
      <c r="BD18" s="188">
        <f t="shared" si="6"/>
        <v>4.162972266324954</v>
      </c>
    </row>
    <row r="19" spans="1:56" ht="15">
      <c r="A19" s="184" t="str">
        <f>VLOOKUP(CONCATENATE($C19,"-",$B19),[1]ACHIEV!$B$19:$C$100,2,FALSE)</f>
        <v>LO12Med</v>
      </c>
      <c r="B19" s="184" t="str">
        <f t="shared" si="4"/>
        <v>NR</v>
      </c>
      <c r="C19" s="184" t="str">
        <f>'7PSourceSummary'!$D$2</f>
        <v>WHTanks</v>
      </c>
      <c r="D19" s="184" t="s">
        <v>414</v>
      </c>
      <c r="E19" s="185" t="str">
        <f>'SC-NR'!$A$9</f>
        <v>Water Heating</v>
      </c>
      <c r="F19" s="226">
        <f t="shared" si="1"/>
        <v>4.4991522967764888E-2</v>
      </c>
      <c r="G19" s="226">
        <f>INDEX('SC-NR'!$A$61:$D$78,MATCH($J19,'SC-NR'!$D$61:$D$78,0),1)</f>
        <v>261.0729493124835</v>
      </c>
      <c r="H19" s="226">
        <f>INDEX('SC-NR'!$A$61:$D$78,MATCH($J19,'SC-NR'!$D$61:$D$78,0),2)</f>
        <v>32.115195338392219</v>
      </c>
      <c r="I19" s="227"/>
      <c r="J19" s="186" t="str">
        <f>'SC-NR'!D77</f>
        <v>WHTanks-NR-Assembly</v>
      </c>
      <c r="K19" s="187">
        <f>'SC-NR'!E77</f>
        <v>2.4646228674690836E-3</v>
      </c>
      <c r="L19" s="187">
        <f>'SC-NR'!F77</f>
        <v>4.9799669587650237E-3</v>
      </c>
      <c r="M19" s="187">
        <f>'SC-NR'!G77</f>
        <v>7.520957487832684E-3</v>
      </c>
      <c r="N19" s="187">
        <f>'SC-NR'!H77</f>
        <v>1.0087891254320169E-2</v>
      </c>
      <c r="O19" s="187">
        <f>'SC-NR'!I77</f>
        <v>1.2656460095428975E-2</v>
      </c>
      <c r="P19" s="187">
        <f>'SC-NR'!J77</f>
        <v>1.4988496664381137E-2</v>
      </c>
      <c r="Q19" s="187">
        <f>'SC-NR'!K77</f>
        <v>1.6862515872085905E-2</v>
      </c>
      <c r="R19" s="187">
        <f>'SC-NR'!L77</f>
        <v>1.8368818305278332E-2</v>
      </c>
      <c r="S19" s="187">
        <f>'SC-NR'!M77</f>
        <v>1.9569703054346837E-2</v>
      </c>
      <c r="T19" s="187">
        <f>'SC-NR'!N77</f>
        <v>2.0535553959423265E-2</v>
      </c>
      <c r="U19" s="187">
        <f>'SC-NR'!O77</f>
        <v>2.132278894238801E-2</v>
      </c>
      <c r="V19" s="187">
        <f>'SC-NR'!P77</f>
        <v>2.1969008412111041E-2</v>
      </c>
      <c r="W19" s="187">
        <f>'SC-NR'!Q77</f>
        <v>2.2496127109785324E-2</v>
      </c>
      <c r="X19" s="187">
        <f>'SC-NR'!R77</f>
        <v>2.2933000853612433E-2</v>
      </c>
      <c r="Y19" s="187">
        <f>'SC-NR'!S77</f>
        <v>2.3303932882284228E-2</v>
      </c>
      <c r="Z19" s="187">
        <f>'SC-NR'!T77</f>
        <v>2.3616119377933016E-2</v>
      </c>
      <c r="AA19" s="187">
        <f>'SC-NR'!U77</f>
        <v>2.3680818051089243E-2</v>
      </c>
      <c r="AB19" s="187">
        <f>'SC-NR'!V77</f>
        <v>2.3743001070145264E-2</v>
      </c>
      <c r="AC19" s="187">
        <f>'SC-NR'!W77</f>
        <v>2.3801926586526686E-2</v>
      </c>
      <c r="AD19" s="187">
        <f>'SC-NR'!X77</f>
        <v>2.385951236445407E-2</v>
      </c>
      <c r="AE19" s="187">
        <f>'SC-NR'!Y77</f>
        <v>0.29293911780966841</v>
      </c>
      <c r="AF19" s="188">
        <f t="shared" si="5"/>
        <v>16.645463632304875</v>
      </c>
      <c r="AG19" s="188">
        <f t="shared" si="5"/>
        <v>15.572074305140195</v>
      </c>
      <c r="AH19" s="188">
        <f t="shared" si="5"/>
        <v>18.014207062623139</v>
      </c>
      <c r="AI19" s="188">
        <f t="shared" si="5"/>
        <v>15.672199340957247</v>
      </c>
      <c r="AJ19" s="188">
        <f t="shared" si="5"/>
        <v>15.971957907833199</v>
      </c>
      <c r="AK19" s="188">
        <f t="shared" si="5"/>
        <v>14.399236182094139</v>
      </c>
      <c r="AL19" s="188">
        <f t="shared" si="5"/>
        <v>13.294554283824789</v>
      </c>
      <c r="AM19" s="188">
        <f t="shared" si="5"/>
        <v>13.959984338290136</v>
      </c>
      <c r="AN19" s="188">
        <f t="shared" si="5"/>
        <v>12.304134837802248</v>
      </c>
      <c r="AO19" s="188">
        <f t="shared" si="5"/>
        <v>14.12104854555789</v>
      </c>
      <c r="AP19" s="188">
        <f t="shared" si="6"/>
        <v>13.662594548842579</v>
      </c>
      <c r="AQ19" s="188">
        <f t="shared" si="6"/>
        <v>15.541505752996601</v>
      </c>
      <c r="AR19" s="188">
        <f t="shared" si="6"/>
        <v>0</v>
      </c>
      <c r="AS19" s="188">
        <f t="shared" si="6"/>
        <v>8.1677694453665097</v>
      </c>
      <c r="AT19" s="188">
        <f t="shared" si="6"/>
        <v>7.2683161856521137</v>
      </c>
      <c r="AU19" s="188">
        <f t="shared" si="6"/>
        <v>7.1101323283223667</v>
      </c>
      <c r="AV19" s="188">
        <f t="shared" si="6"/>
        <v>7.2014951291113913</v>
      </c>
      <c r="AW19" s="188">
        <f t="shared" si="6"/>
        <v>7.2393072794620936</v>
      </c>
      <c r="AX19" s="188">
        <f t="shared" si="6"/>
        <v>5.931380126213508</v>
      </c>
      <c r="AY19" s="188">
        <f t="shared" si="6"/>
        <v>6.6883944340898056</v>
      </c>
      <c r="AZ19" s="188">
        <f t="shared" si="6"/>
        <v>5.625674209344087</v>
      </c>
      <c r="BA19" s="188">
        <f t="shared" si="6"/>
        <v>6.3424491229307822</v>
      </c>
      <c r="BB19" s="188">
        <f t="shared" si="6"/>
        <v>5.6912953495313516</v>
      </c>
      <c r="BC19" s="188">
        <f t="shared" si="6"/>
        <v>6.9360675310768807</v>
      </c>
      <c r="BD19" s="188">
        <f t="shared" si="6"/>
        <v>7.7117074331155981</v>
      </c>
    </row>
    <row r="20" spans="1:56" ht="15">
      <c r="A20" s="184" t="str">
        <f>VLOOKUP(CONCATENATE($C20,"-",$B20),[1]ACHIEV!$B$19:$C$100,2,FALSE)</f>
        <v>LO12Med</v>
      </c>
      <c r="B20" s="184" t="str">
        <f t="shared" si="4"/>
        <v>NR</v>
      </c>
      <c r="C20" s="184" t="str">
        <f>'7PSourceSummary'!$D$2</f>
        <v>WHTanks</v>
      </c>
      <c r="D20" s="184" t="s">
        <v>414</v>
      </c>
      <c r="E20" s="185" t="str">
        <f>'SC-NR'!$A$9</f>
        <v>Water Heating</v>
      </c>
      <c r="F20" s="226">
        <f t="shared" si="1"/>
        <v>4.0763412801545953E-2</v>
      </c>
      <c r="G20" s="226">
        <f>INDEX('SC-NR'!$A$61:$D$78,MATCH($J20,'SC-NR'!$D$61:$D$78,0),1)</f>
        <v>236.53843440166921</v>
      </c>
      <c r="H20" s="226">
        <f>INDEX('SC-NR'!$A$61:$D$78,MATCH($J20,'SC-NR'!$D$61:$D$78,0),2)</f>
        <v>24.713965990393195</v>
      </c>
      <c r="I20" s="227"/>
      <c r="J20" s="186" t="str">
        <f>'SC-NR'!D78</f>
        <v>WHTanks-NR-Other</v>
      </c>
      <c r="K20" s="187">
        <f>'SC-NR'!E78</f>
        <v>1.0712384531362561E-3</v>
      </c>
      <c r="L20" s="187">
        <f>'SC-NR'!F78</f>
        <v>2.1957559499812484E-3</v>
      </c>
      <c r="M20" s="187">
        <f>'SC-NR'!G78</f>
        <v>3.3918450811445543E-3</v>
      </c>
      <c r="N20" s="187">
        <f>'SC-NR'!H78</f>
        <v>4.6191464759783463E-3</v>
      </c>
      <c r="O20" s="187">
        <f>'SC-NR'!I78</f>
        <v>5.873515292950977E-3</v>
      </c>
      <c r="P20" s="187">
        <f>'SC-NR'!J78</f>
        <v>7.0241412871074509E-3</v>
      </c>
      <c r="Q20" s="187">
        <f>'SC-NR'!K78</f>
        <v>7.9501333545555098E-3</v>
      </c>
      <c r="R20" s="187">
        <f>'SC-NR'!L78</f>
        <v>8.7124537603803839E-3</v>
      </c>
      <c r="S20" s="187">
        <f>'SC-NR'!M78</f>
        <v>9.3334336964018376E-3</v>
      </c>
      <c r="T20" s="187">
        <f>'SC-NR'!N78</f>
        <v>9.844992749512756E-3</v>
      </c>
      <c r="U20" s="187">
        <f>'SC-NR'!O78</f>
        <v>1.0268324214642544E-2</v>
      </c>
      <c r="V20" s="187">
        <f>'SC-NR'!P78</f>
        <v>1.0614359262895163E-2</v>
      </c>
      <c r="W20" s="187">
        <f>'SC-NR'!Q78</f>
        <v>1.0905453474168785E-2</v>
      </c>
      <c r="X20" s="187">
        <f>'SC-NR'!R78</f>
        <v>1.1149852687262013E-2</v>
      </c>
      <c r="Y20" s="187">
        <f>'SC-NR'!S78</f>
        <v>1.1354908525620693E-2</v>
      </c>
      <c r="Z20" s="187">
        <f>'SC-NR'!T78</f>
        <v>1.1523911169839092E-2</v>
      </c>
      <c r="AA20" s="187">
        <f>'SC-NR'!U78</f>
        <v>1.1572736746110679E-2</v>
      </c>
      <c r="AB20" s="187">
        <f>'SC-NR'!V78</f>
        <v>1.1616369796152413E-2</v>
      </c>
      <c r="AC20" s="187">
        <f>'SC-NR'!W78</f>
        <v>1.1661449515768783E-2</v>
      </c>
      <c r="AD20" s="187">
        <f>'SC-NR'!X78</f>
        <v>1.1704276318651816E-2</v>
      </c>
      <c r="AE20" s="187">
        <f>'SC-NR'!Y78</f>
        <v>0.12732481369361681</v>
      </c>
      <c r="AF20" s="188">
        <f t="shared" si="5"/>
        <v>15.08119442417871</v>
      </c>
      <c r="AG20" s="188">
        <f t="shared" si="5"/>
        <v>14.108677617594129</v>
      </c>
      <c r="AH20" s="188">
        <f t="shared" si="5"/>
        <v>16.321309223347491</v>
      </c>
      <c r="AI20" s="188">
        <f t="shared" si="5"/>
        <v>14.199393332412326</v>
      </c>
      <c r="AJ20" s="188">
        <f t="shared" si="5"/>
        <v>14.470981876127968</v>
      </c>
      <c r="AK20" s="188">
        <f t="shared" si="5"/>
        <v>13.046057786001178</v>
      </c>
      <c r="AL20" s="188">
        <f t="shared" si="5"/>
        <v>12.045189149795819</v>
      </c>
      <c r="AM20" s="188">
        <f t="shared" si="5"/>
        <v>12.648084944636118</v>
      </c>
      <c r="AN20" s="188">
        <f t="shared" si="5"/>
        <v>11.147845071138573</v>
      </c>
      <c r="AO20" s="188">
        <f t="shared" si="5"/>
        <v>12.794013029202477</v>
      </c>
      <c r="AP20" s="188">
        <f t="shared" si="6"/>
        <v>12.378642570816028</v>
      </c>
      <c r="AQ20" s="188">
        <f t="shared" si="6"/>
        <v>14.080981766740898</v>
      </c>
      <c r="AR20" s="188">
        <f t="shared" si="6"/>
        <v>0</v>
      </c>
      <c r="AS20" s="188">
        <f t="shared" si="6"/>
        <v>7.4001975396093007</v>
      </c>
      <c r="AT20" s="188">
        <f t="shared" si="6"/>
        <v>6.585271035616465</v>
      </c>
      <c r="AU20" s="188">
        <f t="shared" si="6"/>
        <v>6.4419526180671589</v>
      </c>
      <c r="AV20" s="188">
        <f t="shared" si="6"/>
        <v>6.5247295350863208</v>
      </c>
      <c r="AW20" s="188">
        <f t="shared" si="6"/>
        <v>6.5589882618861264</v>
      </c>
      <c r="AX20" s="188">
        <f t="shared" si="6"/>
        <v>5.373974487170786</v>
      </c>
      <c r="AY20" s="188">
        <f t="shared" si="6"/>
        <v>6.0598478404855278</v>
      </c>
      <c r="AZ20" s="188">
        <f t="shared" si="6"/>
        <v>5.0969974998802767</v>
      </c>
      <c r="BA20" s="188">
        <f t="shared" si="6"/>
        <v>5.7464129844207941</v>
      </c>
      <c r="BB20" s="188">
        <f t="shared" si="6"/>
        <v>5.1564518470442549</v>
      </c>
      <c r="BC20" s="188">
        <f t="shared" si="6"/>
        <v>6.2842456831536895</v>
      </c>
      <c r="BD20" s="188">
        <f t="shared" si="6"/>
        <v>6.9869942772568079</v>
      </c>
    </row>
    <row r="21" spans="1:56" ht="15">
      <c r="A21" s="175"/>
      <c r="B21" s="175"/>
      <c r="C21" s="175"/>
      <c r="D21" s="175"/>
      <c r="E21" s="176"/>
      <c r="F21" s="177"/>
      <c r="G21" s="178"/>
      <c r="H21" s="178"/>
      <c r="I21" s="150"/>
      <c r="J21" s="150"/>
      <c r="K21" s="179"/>
      <c r="L21" s="179"/>
      <c r="M21" s="179"/>
      <c r="N21" s="179"/>
      <c r="O21" s="179"/>
      <c r="P21" s="179"/>
      <c r="Q21" s="179"/>
      <c r="R21" s="179"/>
      <c r="S21" s="179"/>
      <c r="T21" s="179"/>
      <c r="U21" s="179"/>
      <c r="V21" s="179"/>
      <c r="W21" s="179"/>
      <c r="X21" s="179"/>
      <c r="Y21" s="179"/>
      <c r="Z21" s="179"/>
      <c r="AA21" s="179"/>
      <c r="AB21" s="179"/>
      <c r="AC21" s="179"/>
      <c r="AD21" s="179"/>
      <c r="AE21" s="179"/>
      <c r="AF21" s="180"/>
      <c r="AG21" s="180"/>
      <c r="AH21" s="180"/>
      <c r="AI21" s="180"/>
      <c r="AJ21" s="180"/>
      <c r="AK21" s="180"/>
      <c r="AL21" s="180"/>
      <c r="AM21" s="180"/>
      <c r="AN21" s="180"/>
      <c r="AO21" s="180"/>
      <c r="AP21" s="180"/>
      <c r="AQ21" s="180"/>
      <c r="AR21" s="180"/>
      <c r="AS21" s="180"/>
      <c r="AT21" s="180"/>
      <c r="AU21" s="180"/>
      <c r="AV21" s="180"/>
      <c r="AW21" s="180"/>
      <c r="AX21" s="180"/>
      <c r="AY21" s="180"/>
      <c r="AZ21" s="180"/>
      <c r="BA21" s="180"/>
      <c r="BB21" s="180"/>
      <c r="BC21" s="180"/>
      <c r="BD21" s="180"/>
    </row>
    <row r="22" spans="1:56" ht="15">
      <c r="A22" s="175"/>
      <c r="B22" s="175"/>
      <c r="C22" s="175"/>
      <c r="D22" s="175"/>
      <c r="E22" s="176"/>
      <c r="F22" s="177"/>
      <c r="G22" s="178"/>
      <c r="H22" s="178"/>
      <c r="I22" s="150"/>
      <c r="J22" s="150"/>
      <c r="K22" s="179"/>
      <c r="L22" s="179"/>
      <c r="M22" s="179"/>
      <c r="N22" s="179"/>
      <c r="O22" s="179"/>
      <c r="P22" s="179"/>
      <c r="Q22" s="179"/>
      <c r="R22" s="179"/>
      <c r="S22" s="179"/>
      <c r="T22" s="179"/>
      <c r="U22" s="179"/>
      <c r="V22" s="179"/>
      <c r="W22" s="179"/>
      <c r="X22" s="179"/>
      <c r="Y22" s="179"/>
      <c r="Z22" s="179"/>
      <c r="AA22" s="179"/>
      <c r="AB22" s="179"/>
      <c r="AC22" s="179"/>
      <c r="AD22" s="179"/>
      <c r="AE22" s="179"/>
      <c r="AF22" s="180"/>
      <c r="AG22" s="180"/>
      <c r="AH22" s="180"/>
      <c r="AI22" s="180"/>
      <c r="AJ22" s="180"/>
      <c r="AK22" s="180"/>
      <c r="AL22" s="180"/>
      <c r="AM22" s="180"/>
      <c r="AN22" s="180"/>
      <c r="AO22" s="180"/>
      <c r="AP22" s="180"/>
      <c r="AQ22" s="180"/>
      <c r="AR22" s="180"/>
      <c r="AS22" s="180"/>
      <c r="AT22" s="180"/>
      <c r="AU22" s="180"/>
      <c r="AV22" s="180"/>
      <c r="AW22" s="180"/>
      <c r="AX22" s="180"/>
      <c r="AY22" s="180"/>
      <c r="AZ22" s="180"/>
      <c r="BA22" s="180"/>
      <c r="BB22" s="180"/>
      <c r="BC22" s="180"/>
      <c r="BD22" s="180"/>
    </row>
    <row r="23" spans="1:56" ht="15">
      <c r="A23" s="175"/>
      <c r="B23" s="175"/>
      <c r="C23" s="175"/>
      <c r="D23" s="175"/>
      <c r="E23" s="176"/>
      <c r="F23" s="177"/>
      <c r="G23" s="178"/>
      <c r="H23" s="178"/>
      <c r="I23" s="150"/>
      <c r="J23" s="150"/>
      <c r="K23" s="179"/>
      <c r="L23" s="179"/>
      <c r="M23" s="179"/>
      <c r="N23" s="179"/>
      <c r="O23" s="179"/>
      <c r="P23" s="179"/>
      <c r="Q23" s="179"/>
      <c r="R23" s="179"/>
      <c r="S23" s="179"/>
      <c r="T23" s="179"/>
      <c r="U23" s="179"/>
      <c r="V23" s="179"/>
      <c r="W23" s="179"/>
      <c r="X23" s="179"/>
      <c r="Y23" s="179"/>
      <c r="Z23" s="179"/>
      <c r="AA23" s="179"/>
      <c r="AB23" s="179"/>
      <c r="AC23" s="179"/>
      <c r="AD23" s="179"/>
      <c r="AE23" s="179"/>
      <c r="AF23" s="180"/>
      <c r="AG23" s="180"/>
      <c r="AH23" s="180"/>
      <c r="AI23" s="180"/>
      <c r="AJ23" s="180"/>
      <c r="AK23" s="180"/>
      <c r="AL23" s="180"/>
      <c r="AM23" s="180"/>
      <c r="AN23" s="180"/>
      <c r="AO23" s="180"/>
      <c r="AP23" s="180"/>
      <c r="AQ23" s="180"/>
      <c r="AR23" s="180"/>
      <c r="AS23" s="180"/>
      <c r="AT23" s="180"/>
      <c r="AU23" s="180"/>
      <c r="AV23" s="180"/>
      <c r="AW23" s="180"/>
      <c r="AX23" s="180"/>
      <c r="AY23" s="180"/>
      <c r="AZ23" s="180"/>
      <c r="BA23" s="180"/>
      <c r="BB23" s="180"/>
      <c r="BC23" s="180"/>
      <c r="BD23" s="180"/>
    </row>
    <row r="24" spans="1:56" ht="15">
      <c r="A24" s="175"/>
      <c r="B24" s="175"/>
      <c r="C24" s="175"/>
      <c r="D24" s="175"/>
      <c r="E24" s="176"/>
      <c r="F24" s="177"/>
      <c r="G24" s="178"/>
      <c r="H24" s="178"/>
      <c r="I24" s="150"/>
      <c r="J24" s="150"/>
      <c r="K24" s="179"/>
      <c r="L24" s="179"/>
      <c r="M24" s="179"/>
      <c r="N24" s="179"/>
      <c r="O24" s="179"/>
      <c r="P24" s="179"/>
      <c r="Q24" s="179"/>
      <c r="R24" s="179"/>
      <c r="S24" s="179"/>
      <c r="T24" s="179"/>
      <c r="U24" s="179"/>
      <c r="V24" s="179"/>
      <c r="W24" s="179"/>
      <c r="X24" s="179"/>
      <c r="Y24" s="179"/>
      <c r="Z24" s="179"/>
      <c r="AA24" s="179"/>
      <c r="AB24" s="179"/>
      <c r="AC24" s="179"/>
      <c r="AD24" s="179"/>
      <c r="AE24" s="179"/>
      <c r="AF24" s="180"/>
      <c r="AG24" s="180"/>
      <c r="AH24" s="180"/>
      <c r="AI24" s="180"/>
      <c r="AJ24" s="180"/>
      <c r="AK24" s="180"/>
      <c r="AL24" s="180"/>
      <c r="AM24" s="180"/>
      <c r="AN24" s="180"/>
      <c r="AO24" s="180"/>
      <c r="AP24" s="180"/>
      <c r="AQ24" s="180"/>
      <c r="AR24" s="180"/>
      <c r="AS24" s="180"/>
      <c r="AT24" s="180"/>
      <c r="AU24" s="180"/>
      <c r="AV24" s="180"/>
      <c r="AW24" s="180"/>
      <c r="AX24" s="180"/>
      <c r="AY24" s="180"/>
      <c r="AZ24" s="180"/>
      <c r="BA24" s="180"/>
      <c r="BB24" s="180"/>
      <c r="BC24" s="180"/>
      <c r="BD24" s="180"/>
    </row>
    <row r="25" spans="1:56" ht="15">
      <c r="A25" s="175"/>
      <c r="B25" s="175"/>
      <c r="C25" s="175"/>
      <c r="D25" s="175"/>
      <c r="E25" s="176"/>
      <c r="F25" s="177"/>
      <c r="G25" s="178"/>
      <c r="H25" s="178"/>
      <c r="I25" s="150"/>
      <c r="J25" s="150"/>
      <c r="K25" s="179"/>
      <c r="L25" s="179"/>
      <c r="M25" s="179"/>
      <c r="N25" s="179"/>
      <c r="O25" s="179"/>
      <c r="P25" s="179"/>
      <c r="Q25" s="179"/>
      <c r="R25" s="179"/>
      <c r="S25" s="179"/>
      <c r="T25" s="179"/>
      <c r="U25" s="179"/>
      <c r="V25" s="179"/>
      <c r="W25" s="179"/>
      <c r="X25" s="179"/>
      <c r="Y25" s="179"/>
      <c r="Z25" s="179"/>
      <c r="AA25" s="179"/>
      <c r="AB25" s="179"/>
      <c r="AC25" s="179"/>
      <c r="AD25" s="179"/>
      <c r="AE25" s="179"/>
      <c r="AF25" s="180"/>
      <c r="AG25" s="180"/>
      <c r="AH25" s="180"/>
      <c r="AI25" s="180"/>
      <c r="AJ25" s="180"/>
      <c r="AK25" s="180"/>
      <c r="AL25" s="180"/>
      <c r="AM25" s="180"/>
      <c r="AN25" s="180"/>
      <c r="AO25" s="180"/>
      <c r="AP25" s="180"/>
      <c r="AQ25" s="180"/>
      <c r="AR25" s="180"/>
      <c r="AS25" s="180"/>
      <c r="AT25" s="180"/>
      <c r="AU25" s="180"/>
      <c r="AV25" s="180"/>
      <c r="AW25" s="180"/>
      <c r="AX25" s="180"/>
      <c r="AY25" s="180"/>
      <c r="AZ25" s="180"/>
      <c r="BA25" s="180"/>
      <c r="BB25" s="180"/>
      <c r="BC25" s="180"/>
      <c r="BD25" s="180"/>
    </row>
    <row r="26" spans="1:56" ht="15">
      <c r="A26" s="175"/>
      <c r="B26" s="175"/>
      <c r="C26" s="175"/>
      <c r="D26" s="175"/>
      <c r="E26" s="176"/>
      <c r="F26" s="177"/>
      <c r="G26" s="178"/>
      <c r="H26" s="178"/>
      <c r="I26" s="150"/>
      <c r="J26" s="150"/>
      <c r="K26" s="179"/>
      <c r="L26" s="179"/>
      <c r="M26" s="179"/>
      <c r="N26" s="179"/>
      <c r="O26" s="179"/>
      <c r="P26" s="179"/>
      <c r="Q26" s="179"/>
      <c r="R26" s="179"/>
      <c r="S26" s="179"/>
      <c r="T26" s="179"/>
      <c r="U26" s="179"/>
      <c r="V26" s="179"/>
      <c r="W26" s="179"/>
      <c r="X26" s="179"/>
      <c r="Y26" s="179"/>
      <c r="Z26" s="179"/>
      <c r="AA26" s="179"/>
      <c r="AB26" s="179"/>
      <c r="AC26" s="179"/>
      <c r="AD26" s="179"/>
      <c r="AE26" s="179"/>
      <c r="AF26" s="180"/>
      <c r="AG26" s="180"/>
      <c r="AH26" s="180"/>
      <c r="AI26" s="180"/>
      <c r="AJ26" s="180"/>
      <c r="AK26" s="180"/>
      <c r="AL26" s="180"/>
      <c r="AM26" s="180"/>
      <c r="AN26" s="180"/>
      <c r="AO26" s="180"/>
      <c r="AP26" s="180"/>
      <c r="AQ26" s="180"/>
      <c r="AR26" s="180"/>
      <c r="AS26" s="180"/>
      <c r="AT26" s="180"/>
      <c r="AU26" s="180"/>
      <c r="AV26" s="180"/>
      <c r="AW26" s="180"/>
      <c r="AX26" s="180"/>
      <c r="AY26" s="180"/>
      <c r="AZ26" s="180"/>
      <c r="BA26" s="180"/>
      <c r="BB26" s="180"/>
      <c r="BC26" s="180"/>
      <c r="BD26" s="180"/>
    </row>
    <row r="27" spans="1:56" ht="15">
      <c r="A27" s="175"/>
      <c r="B27" s="175"/>
      <c r="C27" s="175"/>
      <c r="D27" s="175"/>
      <c r="E27" s="176"/>
      <c r="F27" s="177"/>
      <c r="G27" s="178"/>
      <c r="H27" s="178"/>
      <c r="I27" s="150"/>
      <c r="J27" s="150"/>
      <c r="K27" s="179"/>
      <c r="L27" s="179"/>
      <c r="M27" s="179"/>
      <c r="N27" s="179"/>
      <c r="O27" s="179"/>
      <c r="P27" s="179"/>
      <c r="Q27" s="179"/>
      <c r="R27" s="179"/>
      <c r="S27" s="179"/>
      <c r="T27" s="179"/>
      <c r="U27" s="179"/>
      <c r="V27" s="179"/>
      <c r="W27" s="179"/>
      <c r="X27" s="179"/>
      <c r="Y27" s="179"/>
      <c r="Z27" s="179"/>
      <c r="AA27" s="179"/>
      <c r="AB27" s="179"/>
      <c r="AC27" s="179"/>
      <c r="AD27" s="179"/>
      <c r="AE27" s="179"/>
      <c r="AF27" s="180"/>
      <c r="AG27" s="180"/>
      <c r="AH27" s="180"/>
      <c r="AI27" s="180"/>
      <c r="AJ27" s="180"/>
      <c r="AK27" s="180"/>
      <c r="AL27" s="180"/>
      <c r="AM27" s="180"/>
      <c r="AN27" s="180"/>
      <c r="AO27" s="180"/>
      <c r="AP27" s="180"/>
      <c r="AQ27" s="180"/>
      <c r="AR27" s="180"/>
      <c r="AS27" s="180"/>
      <c r="AT27" s="180"/>
      <c r="AU27" s="180"/>
      <c r="AV27" s="180"/>
      <c r="AW27" s="180"/>
      <c r="AX27" s="180"/>
      <c r="AY27" s="180"/>
      <c r="AZ27" s="180"/>
      <c r="BA27" s="180"/>
      <c r="BB27" s="180"/>
      <c r="BC27" s="180"/>
      <c r="BD27" s="180"/>
    </row>
    <row r="28" spans="1:56" ht="15">
      <c r="A28" s="175"/>
      <c r="B28" s="175"/>
      <c r="C28" s="175"/>
      <c r="D28" s="175"/>
      <c r="E28" s="176"/>
      <c r="F28" s="177"/>
      <c r="G28" s="178"/>
      <c r="H28" s="178"/>
      <c r="I28" s="150"/>
      <c r="J28" s="150"/>
      <c r="K28" s="179"/>
      <c r="L28" s="179"/>
      <c r="M28" s="179"/>
      <c r="N28" s="179"/>
      <c r="O28" s="179"/>
      <c r="P28" s="179"/>
      <c r="Q28" s="179"/>
      <c r="R28" s="179"/>
      <c r="S28" s="179"/>
      <c r="T28" s="179"/>
      <c r="U28" s="179"/>
      <c r="V28" s="179"/>
      <c r="W28" s="179"/>
      <c r="X28" s="179"/>
      <c r="Y28" s="179"/>
      <c r="Z28" s="179"/>
      <c r="AA28" s="179"/>
      <c r="AB28" s="179"/>
      <c r="AC28" s="179"/>
      <c r="AD28" s="179"/>
      <c r="AE28" s="179"/>
      <c r="AF28" s="180"/>
      <c r="AG28" s="180"/>
      <c r="AH28" s="180"/>
      <c r="AI28" s="180"/>
      <c r="AJ28" s="180"/>
      <c r="AK28" s="180"/>
      <c r="AL28" s="180"/>
      <c r="AM28" s="180"/>
      <c r="AN28" s="180"/>
      <c r="AO28" s="180"/>
      <c r="AP28" s="180"/>
      <c r="AQ28" s="180"/>
      <c r="AR28" s="180"/>
      <c r="AS28" s="180"/>
      <c r="AT28" s="180"/>
      <c r="AU28" s="180"/>
      <c r="AV28" s="180"/>
      <c r="AW28" s="180"/>
      <c r="AX28" s="180"/>
      <c r="AY28" s="180"/>
      <c r="AZ28" s="180"/>
      <c r="BA28" s="180"/>
      <c r="BB28" s="180"/>
      <c r="BC28" s="180"/>
      <c r="BD28" s="180"/>
    </row>
    <row r="29" spans="1:56" ht="15">
      <c r="A29" s="175"/>
      <c r="B29" s="175"/>
      <c r="C29" s="175"/>
      <c r="D29" s="175"/>
      <c r="E29" s="176"/>
      <c r="F29" s="177"/>
      <c r="G29" s="178"/>
      <c r="H29" s="178"/>
      <c r="I29" s="150"/>
      <c r="J29" s="150"/>
      <c r="K29" s="179"/>
      <c r="L29" s="179"/>
      <c r="M29" s="179"/>
      <c r="N29" s="179"/>
      <c r="O29" s="179"/>
      <c r="P29" s="179"/>
      <c r="Q29" s="179"/>
      <c r="R29" s="179"/>
      <c r="S29" s="179"/>
      <c r="T29" s="179"/>
      <c r="U29" s="179"/>
      <c r="V29" s="179"/>
      <c r="W29" s="179"/>
      <c r="X29" s="179"/>
      <c r="Y29" s="179"/>
      <c r="Z29" s="179"/>
      <c r="AA29" s="179"/>
      <c r="AB29" s="179"/>
      <c r="AC29" s="179"/>
      <c r="AD29" s="179"/>
      <c r="AE29" s="179"/>
      <c r="AF29" s="180"/>
      <c r="AG29" s="180"/>
      <c r="AH29" s="180"/>
      <c r="AI29" s="180"/>
      <c r="AJ29" s="180"/>
      <c r="AK29" s="180"/>
      <c r="AL29" s="180"/>
      <c r="AM29" s="180"/>
      <c r="AN29" s="180"/>
      <c r="AO29" s="180"/>
      <c r="AP29" s="180"/>
      <c r="AQ29" s="180"/>
      <c r="AR29" s="180"/>
      <c r="AS29" s="180"/>
      <c r="AT29" s="180"/>
      <c r="AU29" s="180"/>
      <c r="AV29" s="180"/>
      <c r="AW29" s="180"/>
      <c r="AX29" s="180"/>
      <c r="AY29" s="180"/>
      <c r="AZ29" s="180"/>
      <c r="BA29" s="180"/>
      <c r="BB29" s="180"/>
      <c r="BC29" s="180"/>
      <c r="BD29" s="180"/>
    </row>
    <row r="30" spans="1:56" ht="15">
      <c r="A30" s="175"/>
      <c r="B30" s="175"/>
      <c r="C30" s="175"/>
      <c r="D30" s="175"/>
      <c r="E30" s="176"/>
      <c r="F30" s="177"/>
      <c r="G30" s="178"/>
      <c r="H30" s="178"/>
      <c r="I30" s="150"/>
      <c r="J30" s="150"/>
      <c r="K30" s="179"/>
      <c r="L30" s="179"/>
      <c r="M30" s="179"/>
      <c r="N30" s="179"/>
      <c r="O30" s="179"/>
      <c r="P30" s="179"/>
      <c r="Q30" s="179"/>
      <c r="R30" s="179"/>
      <c r="S30" s="179"/>
      <c r="T30" s="179"/>
      <c r="U30" s="179"/>
      <c r="V30" s="179"/>
      <c r="W30" s="179"/>
      <c r="X30" s="179"/>
      <c r="Y30" s="179"/>
      <c r="Z30" s="179"/>
      <c r="AA30" s="179"/>
      <c r="AB30" s="179"/>
      <c r="AC30" s="179"/>
      <c r="AD30" s="179"/>
      <c r="AE30" s="179"/>
      <c r="AF30" s="180"/>
      <c r="AG30" s="180"/>
      <c r="AH30" s="180"/>
      <c r="AI30" s="180"/>
      <c r="AJ30" s="180"/>
      <c r="AK30" s="180"/>
      <c r="AL30" s="180"/>
      <c r="AM30" s="180"/>
      <c r="AN30" s="180"/>
      <c r="AO30" s="180"/>
      <c r="AP30" s="180"/>
      <c r="AQ30" s="180"/>
      <c r="AR30" s="180"/>
      <c r="AS30" s="180"/>
      <c r="AT30" s="180"/>
      <c r="AU30" s="180"/>
      <c r="AV30" s="180"/>
      <c r="AW30" s="180"/>
      <c r="AX30" s="180"/>
      <c r="AY30" s="180"/>
      <c r="AZ30" s="180"/>
      <c r="BA30" s="180"/>
      <c r="BB30" s="180"/>
      <c r="BC30" s="180"/>
      <c r="BD30" s="180"/>
    </row>
    <row r="31" spans="1:56" ht="15">
      <c r="A31" s="175"/>
      <c r="B31" s="175"/>
      <c r="C31" s="175"/>
      <c r="D31" s="175"/>
      <c r="E31" s="176"/>
      <c r="F31" s="177"/>
      <c r="G31" s="178"/>
      <c r="H31" s="178"/>
      <c r="I31" s="150"/>
      <c r="J31" s="150"/>
      <c r="K31" s="179"/>
      <c r="L31" s="179"/>
      <c r="M31" s="179"/>
      <c r="N31" s="179"/>
      <c r="O31" s="179"/>
      <c r="P31" s="179"/>
      <c r="Q31" s="179"/>
      <c r="R31" s="179"/>
      <c r="S31" s="179"/>
      <c r="T31" s="179"/>
      <c r="U31" s="179"/>
      <c r="V31" s="179"/>
      <c r="W31" s="179"/>
      <c r="X31" s="179"/>
      <c r="Y31" s="179"/>
      <c r="Z31" s="179"/>
      <c r="AA31" s="179"/>
      <c r="AB31" s="179"/>
      <c r="AC31" s="179"/>
      <c r="AD31" s="179"/>
      <c r="AE31" s="179"/>
      <c r="AF31" s="180"/>
      <c r="AG31" s="180"/>
      <c r="AH31" s="180"/>
      <c r="AI31" s="180"/>
      <c r="AJ31" s="180"/>
      <c r="AK31" s="180"/>
      <c r="AL31" s="180"/>
      <c r="AM31" s="180"/>
      <c r="AN31" s="180"/>
      <c r="AO31" s="180"/>
      <c r="AP31" s="180"/>
      <c r="AQ31" s="180"/>
      <c r="AR31" s="180"/>
      <c r="AS31" s="180"/>
      <c r="AT31" s="180"/>
      <c r="AU31" s="180"/>
      <c r="AV31" s="180"/>
      <c r="AW31" s="180"/>
      <c r="AX31" s="180"/>
      <c r="AY31" s="180"/>
      <c r="AZ31" s="180"/>
      <c r="BA31" s="180"/>
      <c r="BB31" s="180"/>
      <c r="BC31" s="180"/>
      <c r="BD31" s="180"/>
    </row>
    <row r="32" spans="1:56" ht="15">
      <c r="A32" s="175"/>
      <c r="B32" s="175"/>
      <c r="C32" s="175"/>
      <c r="D32" s="175"/>
      <c r="E32" s="176"/>
      <c r="F32" s="177"/>
      <c r="G32" s="178"/>
      <c r="H32" s="178"/>
      <c r="I32" s="150"/>
      <c r="J32" s="150"/>
      <c r="K32" s="179"/>
      <c r="L32" s="179"/>
      <c r="M32" s="179"/>
      <c r="N32" s="179"/>
      <c r="O32" s="179"/>
      <c r="P32" s="179"/>
      <c r="Q32" s="179"/>
      <c r="R32" s="179"/>
      <c r="S32" s="179"/>
      <c r="T32" s="179"/>
      <c r="U32" s="179"/>
      <c r="V32" s="179"/>
      <c r="W32" s="179"/>
      <c r="X32" s="179"/>
      <c r="Y32" s="179"/>
      <c r="Z32" s="179"/>
      <c r="AA32" s="179"/>
      <c r="AB32" s="179"/>
      <c r="AC32" s="179"/>
      <c r="AD32" s="179"/>
      <c r="AE32" s="179"/>
      <c r="AF32" s="180"/>
      <c r="AG32" s="180"/>
      <c r="AH32" s="180"/>
      <c r="AI32" s="180"/>
      <c r="AJ32" s="180"/>
      <c r="AK32" s="180"/>
      <c r="AL32" s="180"/>
      <c r="AM32" s="180"/>
      <c r="AN32" s="180"/>
      <c r="AO32" s="180"/>
      <c r="AP32" s="180"/>
      <c r="AQ32" s="180"/>
      <c r="AR32" s="180"/>
      <c r="AS32" s="180"/>
      <c r="AT32" s="180"/>
      <c r="AU32" s="180"/>
      <c r="AV32" s="180"/>
      <c r="AW32" s="180"/>
      <c r="AX32" s="180"/>
      <c r="AY32" s="180"/>
      <c r="AZ32" s="180"/>
      <c r="BA32" s="180"/>
      <c r="BB32" s="180"/>
      <c r="BC32" s="180"/>
      <c r="BD32" s="180"/>
    </row>
    <row r="33" spans="1:56" ht="15">
      <c r="A33" s="175"/>
      <c r="B33" s="175"/>
      <c r="C33" s="175"/>
      <c r="D33" s="175"/>
      <c r="E33" s="176"/>
      <c r="F33" s="177"/>
      <c r="G33" s="178"/>
      <c r="H33" s="178"/>
      <c r="I33" s="150"/>
      <c r="J33" s="150"/>
      <c r="K33" s="179"/>
      <c r="L33" s="179"/>
      <c r="M33" s="179"/>
      <c r="N33" s="179"/>
      <c r="O33" s="179"/>
      <c r="P33" s="179"/>
      <c r="Q33" s="179"/>
      <c r="R33" s="179"/>
      <c r="S33" s="179"/>
      <c r="T33" s="179"/>
      <c r="U33" s="179"/>
      <c r="V33" s="179"/>
      <c r="W33" s="179"/>
      <c r="X33" s="179"/>
      <c r="Y33" s="179"/>
      <c r="Z33" s="179"/>
      <c r="AA33" s="179"/>
      <c r="AB33" s="179"/>
      <c r="AC33" s="179"/>
      <c r="AD33" s="179"/>
      <c r="AE33" s="179"/>
      <c r="AF33" s="180"/>
      <c r="AG33" s="180"/>
      <c r="AH33" s="180"/>
      <c r="AI33" s="180"/>
      <c r="AJ33" s="180"/>
      <c r="AK33" s="180"/>
      <c r="AL33" s="180"/>
      <c r="AM33" s="180"/>
      <c r="AN33" s="180"/>
      <c r="AO33" s="180"/>
      <c r="AP33" s="180"/>
      <c r="AQ33" s="180"/>
      <c r="AR33" s="180"/>
      <c r="AS33" s="180"/>
      <c r="AT33" s="180"/>
      <c r="AU33" s="180"/>
      <c r="AV33" s="180"/>
      <c r="AW33" s="180"/>
      <c r="AX33" s="180"/>
      <c r="AY33" s="180"/>
      <c r="AZ33" s="180"/>
      <c r="BA33" s="180"/>
      <c r="BB33" s="180"/>
      <c r="BC33" s="180"/>
      <c r="BD33" s="180"/>
    </row>
    <row r="34" spans="1:56" ht="15">
      <c r="A34" s="175"/>
      <c r="B34" s="175"/>
      <c r="C34" s="175"/>
      <c r="D34" s="175"/>
      <c r="E34" s="176"/>
      <c r="F34" s="177"/>
      <c r="G34" s="178"/>
      <c r="H34" s="178"/>
      <c r="I34" s="150"/>
      <c r="J34" s="150"/>
      <c r="K34" s="179"/>
      <c r="L34" s="179"/>
      <c r="M34" s="179"/>
      <c r="N34" s="179"/>
      <c r="O34" s="179"/>
      <c r="P34" s="179"/>
      <c r="Q34" s="179"/>
      <c r="R34" s="179"/>
      <c r="S34" s="179"/>
      <c r="T34" s="179"/>
      <c r="U34" s="179"/>
      <c r="V34" s="179"/>
      <c r="W34" s="179"/>
      <c r="X34" s="179"/>
      <c r="Y34" s="179"/>
      <c r="Z34" s="179"/>
      <c r="AA34" s="179"/>
      <c r="AB34" s="179"/>
      <c r="AC34" s="179"/>
      <c r="AD34" s="179"/>
      <c r="AE34" s="179"/>
      <c r="AF34" s="180"/>
      <c r="AG34" s="180"/>
      <c r="AH34" s="180"/>
      <c r="AI34" s="180"/>
      <c r="AJ34" s="180"/>
      <c r="AK34" s="180"/>
      <c r="AL34" s="180"/>
      <c r="AM34" s="180"/>
      <c r="AN34" s="180"/>
      <c r="AO34" s="180"/>
      <c r="AP34" s="180"/>
      <c r="AQ34" s="180"/>
      <c r="AR34" s="180"/>
      <c r="AS34" s="180"/>
      <c r="AT34" s="180"/>
      <c r="AU34" s="180"/>
      <c r="AV34" s="180"/>
      <c r="AW34" s="180"/>
      <c r="AX34" s="180"/>
      <c r="AY34" s="180"/>
      <c r="AZ34" s="180"/>
      <c r="BA34" s="180"/>
      <c r="BB34" s="180"/>
      <c r="BC34" s="180"/>
      <c r="BD34" s="180"/>
    </row>
    <row r="35" spans="1:56" ht="15">
      <c r="A35" s="175"/>
      <c r="B35" s="175"/>
      <c r="C35" s="175"/>
      <c r="D35" s="175"/>
      <c r="E35" s="176"/>
      <c r="F35" s="177"/>
      <c r="G35" s="178"/>
      <c r="H35" s="178"/>
      <c r="I35" s="150"/>
      <c r="J35" s="150"/>
      <c r="K35" s="179"/>
      <c r="L35" s="179"/>
      <c r="M35" s="179"/>
      <c r="N35" s="179"/>
      <c r="O35" s="179"/>
      <c r="P35" s="179"/>
      <c r="Q35" s="179"/>
      <c r="R35" s="179"/>
      <c r="S35" s="179"/>
      <c r="T35" s="179"/>
      <c r="U35" s="179"/>
      <c r="V35" s="179"/>
      <c r="W35" s="179"/>
      <c r="X35" s="179"/>
      <c r="Y35" s="179"/>
      <c r="Z35" s="179"/>
      <c r="AA35" s="179"/>
      <c r="AB35" s="179"/>
      <c r="AC35" s="179"/>
      <c r="AD35" s="179"/>
      <c r="AE35" s="179"/>
      <c r="AF35" s="180"/>
      <c r="AG35" s="180"/>
      <c r="AH35" s="180"/>
      <c r="AI35" s="180"/>
      <c r="AJ35" s="180"/>
      <c r="AK35" s="180"/>
      <c r="AL35" s="180"/>
      <c r="AM35" s="180"/>
      <c r="AN35" s="180"/>
      <c r="AO35" s="180"/>
      <c r="AP35" s="180"/>
      <c r="AQ35" s="180"/>
      <c r="AR35" s="180"/>
      <c r="AS35" s="180"/>
      <c r="AT35" s="180"/>
      <c r="AU35" s="180"/>
      <c r="AV35" s="180"/>
      <c r="AW35" s="180"/>
      <c r="AX35" s="180"/>
      <c r="AY35" s="180"/>
      <c r="AZ35" s="180"/>
      <c r="BA35" s="180"/>
      <c r="BB35" s="180"/>
      <c r="BC35" s="180"/>
      <c r="BD35" s="180"/>
    </row>
    <row r="36" spans="1:56" ht="15">
      <c r="A36" s="175"/>
      <c r="B36" s="175"/>
      <c r="C36" s="175"/>
      <c r="D36" s="175"/>
      <c r="E36" s="176"/>
      <c r="F36" s="177"/>
      <c r="G36" s="178"/>
      <c r="H36" s="178"/>
      <c r="I36" s="150"/>
      <c r="J36" s="150"/>
      <c r="K36" s="179"/>
      <c r="L36" s="179"/>
      <c r="M36" s="179"/>
      <c r="N36" s="179"/>
      <c r="O36" s="179"/>
      <c r="P36" s="179"/>
      <c r="Q36" s="179"/>
      <c r="R36" s="179"/>
      <c r="S36" s="179"/>
      <c r="T36" s="179"/>
      <c r="U36" s="179"/>
      <c r="V36" s="179"/>
      <c r="W36" s="179"/>
      <c r="X36" s="179"/>
      <c r="Y36" s="179"/>
      <c r="Z36" s="179"/>
      <c r="AA36" s="179"/>
      <c r="AB36" s="179"/>
      <c r="AC36" s="179"/>
      <c r="AD36" s="179"/>
      <c r="AE36" s="179"/>
      <c r="AF36" s="180"/>
      <c r="AG36" s="180"/>
      <c r="AH36" s="180"/>
      <c r="AI36" s="180"/>
      <c r="AJ36" s="180"/>
      <c r="AK36" s="180"/>
      <c r="AL36" s="180"/>
      <c r="AM36" s="180"/>
      <c r="AN36" s="180"/>
      <c r="AO36" s="180"/>
      <c r="AP36" s="180"/>
      <c r="AQ36" s="180"/>
      <c r="AR36" s="180"/>
      <c r="AS36" s="180"/>
      <c r="AT36" s="180"/>
      <c r="AU36" s="180"/>
      <c r="AV36" s="180"/>
      <c r="AW36" s="180"/>
      <c r="AX36" s="180"/>
      <c r="AY36" s="180"/>
      <c r="AZ36" s="180"/>
      <c r="BA36" s="180"/>
      <c r="BB36" s="180"/>
      <c r="BC36" s="180"/>
      <c r="BD36" s="180"/>
    </row>
    <row r="37" spans="1:56" ht="15">
      <c r="A37" s="175"/>
      <c r="B37" s="175"/>
      <c r="C37" s="175"/>
      <c r="D37" s="175"/>
      <c r="E37" s="176"/>
      <c r="F37" s="177"/>
      <c r="G37" s="178"/>
      <c r="H37" s="178"/>
      <c r="I37" s="150"/>
      <c r="J37" s="150"/>
      <c r="K37" s="179"/>
      <c r="L37" s="179"/>
      <c r="M37" s="179"/>
      <c r="N37" s="179"/>
      <c r="O37" s="179"/>
      <c r="P37" s="179"/>
      <c r="Q37" s="179"/>
      <c r="R37" s="179"/>
      <c r="S37" s="179"/>
      <c r="T37" s="179"/>
      <c r="U37" s="179"/>
      <c r="V37" s="179"/>
      <c r="W37" s="179"/>
      <c r="X37" s="179"/>
      <c r="Y37" s="179"/>
      <c r="Z37" s="179"/>
      <c r="AA37" s="179"/>
      <c r="AB37" s="179"/>
      <c r="AC37" s="179"/>
      <c r="AD37" s="179"/>
      <c r="AE37" s="179"/>
      <c r="AF37" s="180"/>
      <c r="AG37" s="180"/>
      <c r="AH37" s="180"/>
      <c r="AI37" s="180"/>
      <c r="AJ37" s="180"/>
      <c r="AK37" s="180"/>
      <c r="AL37" s="180"/>
      <c r="AM37" s="180"/>
      <c r="AN37" s="180"/>
      <c r="AO37" s="180"/>
      <c r="AP37" s="180"/>
      <c r="AQ37" s="180"/>
      <c r="AR37" s="180"/>
      <c r="AS37" s="180"/>
      <c r="AT37" s="180"/>
      <c r="AU37" s="180"/>
      <c r="AV37" s="180"/>
      <c r="AW37" s="180"/>
      <c r="AX37" s="180"/>
      <c r="AY37" s="180"/>
      <c r="AZ37" s="180"/>
      <c r="BA37" s="180"/>
      <c r="BB37" s="180"/>
      <c r="BC37" s="180"/>
      <c r="BD37" s="180"/>
    </row>
    <row r="38" spans="1:56" ht="15">
      <c r="A38" s="175"/>
      <c r="B38" s="175"/>
      <c r="C38" s="175"/>
      <c r="D38" s="175"/>
      <c r="E38" s="176"/>
      <c r="F38" s="177"/>
      <c r="G38" s="178"/>
      <c r="H38" s="178"/>
      <c r="I38" s="150"/>
      <c r="J38" s="150"/>
      <c r="K38" s="179"/>
      <c r="L38" s="179"/>
      <c r="M38" s="179"/>
      <c r="N38" s="179"/>
      <c r="O38" s="179"/>
      <c r="P38" s="179"/>
      <c r="Q38" s="179"/>
      <c r="R38" s="179"/>
      <c r="S38" s="179"/>
      <c r="T38" s="179"/>
      <c r="U38" s="179"/>
      <c r="V38" s="179"/>
      <c r="W38" s="179"/>
      <c r="X38" s="179"/>
      <c r="Y38" s="179"/>
      <c r="Z38" s="179"/>
      <c r="AA38" s="179"/>
      <c r="AB38" s="179"/>
      <c r="AC38" s="179"/>
      <c r="AD38" s="179"/>
      <c r="AE38" s="179"/>
      <c r="AF38" s="180"/>
      <c r="AG38" s="180"/>
      <c r="AH38" s="180"/>
      <c r="AI38" s="180"/>
      <c r="AJ38" s="180"/>
      <c r="AK38" s="180"/>
      <c r="AL38" s="180"/>
      <c r="AM38" s="180"/>
      <c r="AN38" s="180"/>
      <c r="AO38" s="180"/>
      <c r="AP38" s="180"/>
      <c r="AQ38" s="180"/>
      <c r="AR38" s="180"/>
      <c r="AS38" s="180"/>
      <c r="AT38" s="180"/>
      <c r="AU38" s="180"/>
      <c r="AV38" s="180"/>
      <c r="AW38" s="180"/>
      <c r="AX38" s="180"/>
      <c r="AY38" s="180"/>
      <c r="AZ38" s="180"/>
      <c r="BA38" s="180"/>
      <c r="BB38" s="180"/>
      <c r="BC38" s="180"/>
      <c r="BD38" s="180"/>
    </row>
    <row r="39" spans="1:56" ht="15">
      <c r="A39" s="175"/>
      <c r="B39" s="175"/>
      <c r="C39" s="175"/>
      <c r="D39" s="175"/>
      <c r="E39" s="176"/>
      <c r="F39" s="177"/>
      <c r="G39" s="178"/>
      <c r="H39" s="178"/>
      <c r="I39" s="150"/>
      <c r="J39" s="150"/>
      <c r="K39" s="179"/>
      <c r="L39" s="179"/>
      <c r="M39" s="179"/>
      <c r="N39" s="179"/>
      <c r="O39" s="179"/>
      <c r="P39" s="179"/>
      <c r="Q39" s="179"/>
      <c r="R39" s="179"/>
      <c r="S39" s="179"/>
      <c r="T39" s="179"/>
      <c r="U39" s="179"/>
      <c r="V39" s="179"/>
      <c r="W39" s="179"/>
      <c r="X39" s="179"/>
      <c r="Y39" s="179"/>
      <c r="Z39" s="179"/>
      <c r="AA39" s="179"/>
      <c r="AB39" s="179"/>
      <c r="AC39" s="179"/>
      <c r="AD39" s="179"/>
      <c r="AE39" s="179"/>
      <c r="AF39" s="180"/>
      <c r="AG39" s="180"/>
      <c r="AH39" s="180"/>
      <c r="AI39" s="180"/>
      <c r="AJ39" s="180"/>
      <c r="AK39" s="180"/>
      <c r="AL39" s="180"/>
      <c r="AM39" s="180"/>
      <c r="AN39" s="180"/>
      <c r="AO39" s="180"/>
      <c r="AP39" s="180"/>
      <c r="AQ39" s="180"/>
      <c r="AR39" s="180"/>
      <c r="AS39" s="180"/>
      <c r="AT39" s="180"/>
      <c r="AU39" s="180"/>
      <c r="AV39" s="180"/>
      <c r="AW39" s="180"/>
      <c r="AX39" s="180"/>
      <c r="AY39" s="180"/>
      <c r="AZ39" s="180"/>
      <c r="BA39" s="180"/>
      <c r="BB39" s="180"/>
      <c r="BC39" s="180"/>
      <c r="BD39" s="180"/>
    </row>
    <row r="40" spans="1:56" ht="15">
      <c r="A40" s="175"/>
      <c r="B40" s="175"/>
      <c r="C40" s="175"/>
      <c r="D40" s="175"/>
      <c r="E40" s="176"/>
      <c r="F40" s="177"/>
      <c r="G40" s="178"/>
      <c r="H40" s="178"/>
      <c r="I40" s="150"/>
      <c r="J40" s="150"/>
      <c r="K40" s="179"/>
      <c r="L40" s="179"/>
      <c r="M40" s="179"/>
      <c r="N40" s="179"/>
      <c r="O40" s="179"/>
      <c r="P40" s="179"/>
      <c r="Q40" s="179"/>
      <c r="R40" s="179"/>
      <c r="S40" s="179"/>
      <c r="T40" s="179"/>
      <c r="U40" s="179"/>
      <c r="V40" s="179"/>
      <c r="W40" s="179"/>
      <c r="X40" s="179"/>
      <c r="Y40" s="179"/>
      <c r="Z40" s="179"/>
      <c r="AA40" s="179"/>
      <c r="AB40" s="179"/>
      <c r="AC40" s="179"/>
      <c r="AD40" s="179"/>
      <c r="AE40" s="179"/>
      <c r="AF40" s="180"/>
      <c r="AG40" s="180"/>
      <c r="AH40" s="180"/>
      <c r="AI40" s="180"/>
      <c r="AJ40" s="180"/>
      <c r="AK40" s="180"/>
      <c r="AL40" s="180"/>
      <c r="AM40" s="180"/>
      <c r="AN40" s="180"/>
      <c r="AO40" s="180"/>
      <c r="AP40" s="180"/>
      <c r="AQ40" s="180"/>
      <c r="AR40" s="180"/>
      <c r="AS40" s="180"/>
      <c r="AT40" s="180"/>
      <c r="AU40" s="180"/>
      <c r="AV40" s="180"/>
      <c r="AW40" s="180"/>
      <c r="AX40" s="180"/>
      <c r="AY40" s="180"/>
      <c r="AZ40" s="180"/>
      <c r="BA40" s="180"/>
      <c r="BB40" s="180"/>
      <c r="BC40" s="180"/>
      <c r="BD40" s="180"/>
    </row>
    <row r="41" spans="1:56" ht="15">
      <c r="A41" s="175"/>
      <c r="B41" s="175"/>
      <c r="C41" s="175"/>
      <c r="D41" s="175"/>
      <c r="E41" s="176"/>
      <c r="F41" s="177"/>
      <c r="G41" s="178"/>
      <c r="H41" s="178"/>
      <c r="I41" s="150"/>
      <c r="J41" s="150"/>
      <c r="K41" s="179"/>
      <c r="L41" s="179"/>
      <c r="M41" s="179"/>
      <c r="N41" s="179"/>
      <c r="O41" s="179"/>
      <c r="P41" s="179"/>
      <c r="Q41" s="179"/>
      <c r="R41" s="179"/>
      <c r="S41" s="179"/>
      <c r="T41" s="179"/>
      <c r="U41" s="179"/>
      <c r="V41" s="179"/>
      <c r="W41" s="179"/>
      <c r="X41" s="179"/>
      <c r="Y41" s="179"/>
      <c r="Z41" s="179"/>
      <c r="AA41" s="179"/>
      <c r="AB41" s="179"/>
      <c r="AC41" s="179"/>
      <c r="AD41" s="179"/>
      <c r="AE41" s="179"/>
      <c r="AF41" s="180"/>
      <c r="AG41" s="180"/>
      <c r="AH41" s="180"/>
      <c r="AI41" s="180"/>
      <c r="AJ41" s="180"/>
      <c r="AK41" s="180"/>
      <c r="AL41" s="180"/>
      <c r="AM41" s="180"/>
      <c r="AN41" s="180"/>
      <c r="AO41" s="180"/>
      <c r="AP41" s="180"/>
      <c r="AQ41" s="180"/>
      <c r="AR41" s="180"/>
      <c r="AS41" s="180"/>
      <c r="AT41" s="180"/>
      <c r="AU41" s="180"/>
      <c r="AV41" s="180"/>
      <c r="AW41" s="180"/>
      <c r="AX41" s="180"/>
      <c r="AY41" s="180"/>
      <c r="AZ41" s="180"/>
      <c r="BA41" s="180"/>
      <c r="BB41" s="180"/>
      <c r="BC41" s="180"/>
      <c r="BD41" s="180"/>
    </row>
    <row r="42" spans="1:56" ht="15">
      <c r="A42" s="175"/>
      <c r="B42" s="175"/>
      <c r="C42" s="175"/>
      <c r="D42" s="175"/>
      <c r="E42" s="176"/>
      <c r="F42" s="177"/>
      <c r="G42" s="178"/>
      <c r="H42" s="178"/>
      <c r="I42" s="150"/>
      <c r="J42" s="150"/>
      <c r="K42" s="179"/>
      <c r="L42" s="179"/>
      <c r="M42" s="179"/>
      <c r="N42" s="179"/>
      <c r="O42" s="179"/>
      <c r="P42" s="179"/>
      <c r="Q42" s="179"/>
      <c r="R42" s="179"/>
      <c r="S42" s="179"/>
      <c r="T42" s="179"/>
      <c r="U42" s="179"/>
      <c r="V42" s="179"/>
      <c r="W42" s="179"/>
      <c r="X42" s="179"/>
      <c r="Y42" s="179"/>
      <c r="Z42" s="179"/>
      <c r="AA42" s="179"/>
      <c r="AB42" s="179"/>
      <c r="AC42" s="179"/>
      <c r="AD42" s="179"/>
      <c r="AE42" s="179"/>
      <c r="AF42" s="180"/>
      <c r="AG42" s="180"/>
      <c r="AH42" s="180"/>
      <c r="AI42" s="180"/>
      <c r="AJ42" s="180"/>
      <c r="AK42" s="180"/>
      <c r="AL42" s="180"/>
      <c r="AM42" s="180"/>
      <c r="AN42" s="180"/>
      <c r="AO42" s="180"/>
      <c r="AP42" s="180"/>
      <c r="AQ42" s="180"/>
      <c r="AR42" s="180"/>
      <c r="AS42" s="180"/>
      <c r="AT42" s="180"/>
      <c r="AU42" s="180"/>
      <c r="AV42" s="180"/>
      <c r="AW42" s="180"/>
      <c r="AX42" s="180"/>
      <c r="AY42" s="180"/>
      <c r="AZ42" s="180"/>
      <c r="BA42" s="180"/>
      <c r="BB42" s="180"/>
      <c r="BC42" s="180"/>
      <c r="BD42" s="180"/>
    </row>
    <row r="43" spans="1:56" ht="15">
      <c r="A43" s="175"/>
      <c r="B43" s="175"/>
      <c r="C43" s="175"/>
      <c r="D43" s="175"/>
      <c r="E43" s="176"/>
      <c r="F43" s="177"/>
      <c r="G43" s="178"/>
      <c r="H43" s="178"/>
      <c r="I43" s="150"/>
      <c r="J43" s="150"/>
      <c r="K43" s="179"/>
      <c r="L43" s="179"/>
      <c r="M43" s="179"/>
      <c r="N43" s="179"/>
      <c r="O43" s="179"/>
      <c r="P43" s="179"/>
      <c r="Q43" s="179"/>
      <c r="R43" s="179"/>
      <c r="S43" s="179"/>
      <c r="T43" s="179"/>
      <c r="U43" s="179"/>
      <c r="V43" s="179"/>
      <c r="W43" s="179"/>
      <c r="X43" s="179"/>
      <c r="Y43" s="179"/>
      <c r="Z43" s="179"/>
      <c r="AA43" s="179"/>
      <c r="AB43" s="179"/>
      <c r="AC43" s="179"/>
      <c r="AD43" s="179"/>
      <c r="AE43" s="179"/>
      <c r="AF43" s="180"/>
      <c r="AG43" s="180"/>
      <c r="AH43" s="180"/>
      <c r="AI43" s="180"/>
      <c r="AJ43" s="180"/>
      <c r="AK43" s="180"/>
      <c r="AL43" s="180"/>
      <c r="AM43" s="180"/>
      <c r="AN43" s="180"/>
      <c r="AO43" s="180"/>
      <c r="AP43" s="180"/>
      <c r="AQ43" s="180"/>
      <c r="AR43" s="180"/>
      <c r="AS43" s="180"/>
      <c r="AT43" s="180"/>
      <c r="AU43" s="180"/>
      <c r="AV43" s="180"/>
      <c r="AW43" s="180"/>
      <c r="AX43" s="180"/>
      <c r="AY43" s="180"/>
      <c r="AZ43" s="180"/>
      <c r="BA43" s="180"/>
      <c r="BB43" s="180"/>
      <c r="BC43" s="180"/>
      <c r="BD43" s="180"/>
    </row>
    <row r="44" spans="1:56" ht="15">
      <c r="A44" s="175"/>
      <c r="B44" s="175"/>
      <c r="C44" s="175"/>
      <c r="D44" s="175"/>
      <c r="E44" s="176"/>
      <c r="F44" s="177"/>
      <c r="G44" s="178"/>
      <c r="H44" s="178"/>
      <c r="I44" s="150"/>
      <c r="J44" s="150"/>
      <c r="K44" s="179"/>
      <c r="L44" s="179"/>
      <c r="M44" s="179"/>
      <c r="N44" s="179"/>
      <c r="O44" s="179"/>
      <c r="P44" s="179"/>
      <c r="Q44" s="179"/>
      <c r="R44" s="179"/>
      <c r="S44" s="179"/>
      <c r="T44" s="179"/>
      <c r="U44" s="179"/>
      <c r="V44" s="179"/>
      <c r="W44" s="179"/>
      <c r="X44" s="179"/>
      <c r="Y44" s="179"/>
      <c r="Z44" s="179"/>
      <c r="AA44" s="179"/>
      <c r="AB44" s="179"/>
      <c r="AC44" s="179"/>
      <c r="AD44" s="179"/>
      <c r="AE44" s="179"/>
      <c r="AF44" s="180"/>
      <c r="AG44" s="180"/>
      <c r="AH44" s="180"/>
      <c r="AI44" s="180"/>
      <c r="AJ44" s="180"/>
      <c r="AK44" s="180"/>
      <c r="AL44" s="180"/>
      <c r="AM44" s="180"/>
      <c r="AN44" s="180"/>
      <c r="AO44" s="180"/>
      <c r="AP44" s="180"/>
      <c r="AQ44" s="180"/>
      <c r="AR44" s="180"/>
      <c r="AS44" s="180"/>
      <c r="AT44" s="180"/>
      <c r="AU44" s="180"/>
      <c r="AV44" s="180"/>
      <c r="AW44" s="180"/>
      <c r="AX44" s="180"/>
      <c r="AY44" s="180"/>
      <c r="AZ44" s="180"/>
      <c r="BA44" s="180"/>
      <c r="BB44" s="180"/>
      <c r="BC44" s="180"/>
      <c r="BD44" s="180"/>
    </row>
    <row r="45" spans="1:56" ht="15">
      <c r="A45" s="175"/>
      <c r="B45" s="175"/>
      <c r="C45" s="175"/>
      <c r="D45" s="175"/>
      <c r="E45" s="176"/>
      <c r="F45" s="177"/>
      <c r="G45" s="178"/>
      <c r="H45" s="178"/>
      <c r="I45" s="150"/>
      <c r="J45" s="150"/>
      <c r="K45" s="179"/>
      <c r="L45" s="179"/>
      <c r="M45" s="179"/>
      <c r="N45" s="179"/>
      <c r="O45" s="179"/>
      <c r="P45" s="179"/>
      <c r="Q45" s="179"/>
      <c r="R45" s="179"/>
      <c r="S45" s="179"/>
      <c r="T45" s="179"/>
      <c r="U45" s="179"/>
      <c r="V45" s="179"/>
      <c r="W45" s="179"/>
      <c r="X45" s="179"/>
      <c r="Y45" s="179"/>
      <c r="Z45" s="179"/>
      <c r="AA45" s="179"/>
      <c r="AB45" s="179"/>
      <c r="AC45" s="179"/>
      <c r="AD45" s="179"/>
      <c r="AE45" s="179"/>
      <c r="AF45" s="180"/>
      <c r="AG45" s="180"/>
      <c r="AH45" s="180"/>
      <c r="AI45" s="180"/>
      <c r="AJ45" s="180"/>
      <c r="AK45" s="180"/>
      <c r="AL45" s="180"/>
      <c r="AM45" s="180"/>
      <c r="AN45" s="180"/>
      <c r="AO45" s="180"/>
      <c r="AP45" s="180"/>
      <c r="AQ45" s="180"/>
      <c r="AR45" s="180"/>
      <c r="AS45" s="180"/>
      <c r="AT45" s="180"/>
      <c r="AU45" s="180"/>
      <c r="AV45" s="180"/>
      <c r="AW45" s="180"/>
      <c r="AX45" s="180"/>
      <c r="AY45" s="180"/>
      <c r="AZ45" s="180"/>
      <c r="BA45" s="180"/>
      <c r="BB45" s="180"/>
      <c r="BC45" s="180"/>
      <c r="BD45" s="180"/>
    </row>
    <row r="46" spans="1:56" ht="15">
      <c r="A46" s="175"/>
      <c r="B46" s="175"/>
      <c r="C46" s="175"/>
      <c r="D46" s="175"/>
      <c r="E46" s="176"/>
      <c r="F46" s="177"/>
      <c r="G46" s="178"/>
      <c r="H46" s="178"/>
      <c r="I46" s="150"/>
      <c r="J46" s="150"/>
      <c r="K46" s="179"/>
      <c r="L46" s="179"/>
      <c r="M46" s="179"/>
      <c r="N46" s="179"/>
      <c r="O46" s="179"/>
      <c r="P46" s="179"/>
      <c r="Q46" s="179"/>
      <c r="R46" s="179"/>
      <c r="S46" s="179"/>
      <c r="T46" s="179"/>
      <c r="U46" s="179"/>
      <c r="V46" s="179"/>
      <c r="W46" s="179"/>
      <c r="X46" s="179"/>
      <c r="Y46" s="179"/>
      <c r="Z46" s="179"/>
      <c r="AA46" s="179"/>
      <c r="AB46" s="179"/>
      <c r="AC46" s="179"/>
      <c r="AD46" s="179"/>
      <c r="AE46" s="179"/>
      <c r="AF46" s="180"/>
      <c r="AG46" s="180"/>
      <c r="AH46" s="180"/>
      <c r="AI46" s="180"/>
      <c r="AJ46" s="180"/>
      <c r="AK46" s="180"/>
      <c r="AL46" s="180"/>
      <c r="AM46" s="180"/>
      <c r="AN46" s="180"/>
      <c r="AO46" s="180"/>
      <c r="AP46" s="180"/>
      <c r="AQ46" s="180"/>
      <c r="AR46" s="180"/>
      <c r="AS46" s="180"/>
      <c r="AT46" s="180"/>
      <c r="AU46" s="180"/>
      <c r="AV46" s="180"/>
      <c r="AW46" s="180"/>
      <c r="AX46" s="180"/>
      <c r="AY46" s="180"/>
      <c r="AZ46" s="180"/>
      <c r="BA46" s="180"/>
      <c r="BB46" s="180"/>
      <c r="BC46" s="180"/>
      <c r="BD46" s="180"/>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200"/>
  <sheetViews>
    <sheetView zoomScale="85" zoomScaleNormal="85" workbookViewId="0">
      <selection activeCell="K186" sqref="K186"/>
    </sheetView>
  </sheetViews>
  <sheetFormatPr defaultRowHeight="12.75"/>
  <cols>
    <col min="1" max="1" width="22" style="19" customWidth="1"/>
    <col min="2" max="2" width="20.28515625" style="19" customWidth="1"/>
    <col min="3" max="3" width="29.28515625" style="19" customWidth="1"/>
    <col min="4" max="4" width="33.85546875" style="19" customWidth="1"/>
    <col min="5" max="5" width="12" style="19" customWidth="1"/>
    <col min="6" max="24" width="10.42578125" style="19" bestFit="1" customWidth="1"/>
    <col min="25" max="25" width="17.7109375" style="19" bestFit="1" customWidth="1"/>
    <col min="26" max="255" width="9.140625" style="19"/>
    <col min="256" max="256" width="35" style="19" customWidth="1"/>
    <col min="257" max="257" width="16" style="19" customWidth="1"/>
    <col min="258" max="258" width="29.140625" style="19" customWidth="1"/>
    <col min="259" max="259" width="12.85546875" style="19" bestFit="1" customWidth="1"/>
    <col min="260" max="260" width="9.42578125" style="19" customWidth="1"/>
    <col min="261" max="511" width="9.140625" style="19"/>
    <col min="512" max="512" width="35" style="19" customWidth="1"/>
    <col min="513" max="513" width="16" style="19" customWidth="1"/>
    <col min="514" max="514" width="29.140625" style="19" customWidth="1"/>
    <col min="515" max="515" width="12.85546875" style="19" bestFit="1" customWidth="1"/>
    <col min="516" max="516" width="9.42578125" style="19" customWidth="1"/>
    <col min="517" max="767" width="9.140625" style="19"/>
    <col min="768" max="768" width="35" style="19" customWidth="1"/>
    <col min="769" max="769" width="16" style="19" customWidth="1"/>
    <col min="770" max="770" width="29.140625" style="19" customWidth="1"/>
    <col min="771" max="771" width="12.85546875" style="19" bestFit="1" customWidth="1"/>
    <col min="772" max="772" width="9.42578125" style="19" customWidth="1"/>
    <col min="773" max="1023" width="9.140625" style="19"/>
    <col min="1024" max="1024" width="35" style="19" customWidth="1"/>
    <col min="1025" max="1025" width="16" style="19" customWidth="1"/>
    <col min="1026" max="1026" width="29.140625" style="19" customWidth="1"/>
    <col min="1027" max="1027" width="12.85546875" style="19" bestFit="1" customWidth="1"/>
    <col min="1028" max="1028" width="9.42578125" style="19" customWidth="1"/>
    <col min="1029" max="1279" width="9.140625" style="19"/>
    <col min="1280" max="1280" width="35" style="19" customWidth="1"/>
    <col min="1281" max="1281" width="16" style="19" customWidth="1"/>
    <col min="1282" max="1282" width="29.140625" style="19" customWidth="1"/>
    <col min="1283" max="1283" width="12.85546875" style="19" bestFit="1" customWidth="1"/>
    <col min="1284" max="1284" width="9.42578125" style="19" customWidth="1"/>
    <col min="1285" max="1535" width="9.140625" style="19"/>
    <col min="1536" max="1536" width="35" style="19" customWidth="1"/>
    <col min="1537" max="1537" width="16" style="19" customWidth="1"/>
    <col min="1538" max="1538" width="29.140625" style="19" customWidth="1"/>
    <col min="1539" max="1539" width="12.85546875" style="19" bestFit="1" customWidth="1"/>
    <col min="1540" max="1540" width="9.42578125" style="19" customWidth="1"/>
    <col min="1541" max="1791" width="9.140625" style="19"/>
    <col min="1792" max="1792" width="35" style="19" customWidth="1"/>
    <col min="1793" max="1793" width="16" style="19" customWidth="1"/>
    <col min="1794" max="1794" width="29.140625" style="19" customWidth="1"/>
    <col min="1795" max="1795" width="12.85546875" style="19" bestFit="1" customWidth="1"/>
    <col min="1796" max="1796" width="9.42578125" style="19" customWidth="1"/>
    <col min="1797" max="2047" width="9.140625" style="19"/>
    <col min="2048" max="2048" width="35" style="19" customWidth="1"/>
    <col min="2049" max="2049" width="16" style="19" customWidth="1"/>
    <col min="2050" max="2050" width="29.140625" style="19" customWidth="1"/>
    <col min="2051" max="2051" width="12.85546875" style="19" bestFit="1" customWidth="1"/>
    <col min="2052" max="2052" width="9.42578125" style="19" customWidth="1"/>
    <col min="2053" max="2303" width="9.140625" style="19"/>
    <col min="2304" max="2304" width="35" style="19" customWidth="1"/>
    <col min="2305" max="2305" width="16" style="19" customWidth="1"/>
    <col min="2306" max="2306" width="29.140625" style="19" customWidth="1"/>
    <col min="2307" max="2307" width="12.85546875" style="19" bestFit="1" customWidth="1"/>
    <col min="2308" max="2308" width="9.42578125" style="19" customWidth="1"/>
    <col min="2309" max="2559" width="9.140625" style="19"/>
    <col min="2560" max="2560" width="35" style="19" customWidth="1"/>
    <col min="2561" max="2561" width="16" style="19" customWidth="1"/>
    <col min="2562" max="2562" width="29.140625" style="19" customWidth="1"/>
    <col min="2563" max="2563" width="12.85546875" style="19" bestFit="1" customWidth="1"/>
    <col min="2564" max="2564" width="9.42578125" style="19" customWidth="1"/>
    <col min="2565" max="2815" width="9.140625" style="19"/>
    <col min="2816" max="2816" width="35" style="19" customWidth="1"/>
    <col min="2817" max="2817" width="16" style="19" customWidth="1"/>
    <col min="2818" max="2818" width="29.140625" style="19" customWidth="1"/>
    <col min="2819" max="2819" width="12.85546875" style="19" bestFit="1" customWidth="1"/>
    <col min="2820" max="2820" width="9.42578125" style="19" customWidth="1"/>
    <col min="2821" max="3071" width="9.140625" style="19"/>
    <col min="3072" max="3072" width="35" style="19" customWidth="1"/>
    <col min="3073" max="3073" width="16" style="19" customWidth="1"/>
    <col min="3074" max="3074" width="29.140625" style="19" customWidth="1"/>
    <col min="3075" max="3075" width="12.85546875" style="19" bestFit="1" customWidth="1"/>
    <col min="3076" max="3076" width="9.42578125" style="19" customWidth="1"/>
    <col min="3077" max="3327" width="9.140625" style="19"/>
    <col min="3328" max="3328" width="35" style="19" customWidth="1"/>
    <col min="3329" max="3329" width="16" style="19" customWidth="1"/>
    <col min="3330" max="3330" width="29.140625" style="19" customWidth="1"/>
    <col min="3331" max="3331" width="12.85546875" style="19" bestFit="1" customWidth="1"/>
    <col min="3332" max="3332" width="9.42578125" style="19" customWidth="1"/>
    <col min="3333" max="3583" width="9.140625" style="19"/>
    <col min="3584" max="3584" width="35" style="19" customWidth="1"/>
    <col min="3585" max="3585" width="16" style="19" customWidth="1"/>
    <col min="3586" max="3586" width="29.140625" style="19" customWidth="1"/>
    <col min="3587" max="3587" width="12.85546875" style="19" bestFit="1" customWidth="1"/>
    <col min="3588" max="3588" width="9.42578125" style="19" customWidth="1"/>
    <col min="3589" max="3839" width="9.140625" style="19"/>
    <col min="3840" max="3840" width="35" style="19" customWidth="1"/>
    <col min="3841" max="3841" width="16" style="19" customWidth="1"/>
    <col min="3842" max="3842" width="29.140625" style="19" customWidth="1"/>
    <col min="3843" max="3843" width="12.85546875" style="19" bestFit="1" customWidth="1"/>
    <col min="3844" max="3844" width="9.42578125" style="19" customWidth="1"/>
    <col min="3845" max="4095" width="9.140625" style="19"/>
    <col min="4096" max="4096" width="35" style="19" customWidth="1"/>
    <col min="4097" max="4097" width="16" style="19" customWidth="1"/>
    <col min="4098" max="4098" width="29.140625" style="19" customWidth="1"/>
    <col min="4099" max="4099" width="12.85546875" style="19" bestFit="1" customWidth="1"/>
    <col min="4100" max="4100" width="9.42578125" style="19" customWidth="1"/>
    <col min="4101" max="4351" width="9.140625" style="19"/>
    <col min="4352" max="4352" width="35" style="19" customWidth="1"/>
    <col min="4353" max="4353" width="16" style="19" customWidth="1"/>
    <col min="4354" max="4354" width="29.140625" style="19" customWidth="1"/>
    <col min="4355" max="4355" width="12.85546875" style="19" bestFit="1" customWidth="1"/>
    <col min="4356" max="4356" width="9.42578125" style="19" customWidth="1"/>
    <col min="4357" max="4607" width="9.140625" style="19"/>
    <col min="4608" max="4608" width="35" style="19" customWidth="1"/>
    <col min="4609" max="4609" width="16" style="19" customWidth="1"/>
    <col min="4610" max="4610" width="29.140625" style="19" customWidth="1"/>
    <col min="4611" max="4611" width="12.85546875" style="19" bestFit="1" customWidth="1"/>
    <col min="4612" max="4612" width="9.42578125" style="19" customWidth="1"/>
    <col min="4613" max="4863" width="9.140625" style="19"/>
    <col min="4864" max="4864" width="35" style="19" customWidth="1"/>
    <col min="4865" max="4865" width="16" style="19" customWidth="1"/>
    <col min="4866" max="4866" width="29.140625" style="19" customWidth="1"/>
    <col min="4867" max="4867" width="12.85546875" style="19" bestFit="1" customWidth="1"/>
    <col min="4868" max="4868" width="9.42578125" style="19" customWidth="1"/>
    <col min="4869" max="5119" width="9.140625" style="19"/>
    <col min="5120" max="5120" width="35" style="19" customWidth="1"/>
    <col min="5121" max="5121" width="16" style="19" customWidth="1"/>
    <col min="5122" max="5122" width="29.140625" style="19" customWidth="1"/>
    <col min="5123" max="5123" width="12.85546875" style="19" bestFit="1" customWidth="1"/>
    <col min="5124" max="5124" width="9.42578125" style="19" customWidth="1"/>
    <col min="5125" max="5375" width="9.140625" style="19"/>
    <col min="5376" max="5376" width="35" style="19" customWidth="1"/>
    <col min="5377" max="5377" width="16" style="19" customWidth="1"/>
    <col min="5378" max="5378" width="29.140625" style="19" customWidth="1"/>
    <col min="5379" max="5379" width="12.85546875" style="19" bestFit="1" customWidth="1"/>
    <col min="5380" max="5380" width="9.42578125" style="19" customWidth="1"/>
    <col min="5381" max="5631" width="9.140625" style="19"/>
    <col min="5632" max="5632" width="35" style="19" customWidth="1"/>
    <col min="5633" max="5633" width="16" style="19" customWidth="1"/>
    <col min="5634" max="5634" width="29.140625" style="19" customWidth="1"/>
    <col min="5635" max="5635" width="12.85546875" style="19" bestFit="1" customWidth="1"/>
    <col min="5636" max="5636" width="9.42578125" style="19" customWidth="1"/>
    <col min="5637" max="5887" width="9.140625" style="19"/>
    <col min="5888" max="5888" width="35" style="19" customWidth="1"/>
    <col min="5889" max="5889" width="16" style="19" customWidth="1"/>
    <col min="5890" max="5890" width="29.140625" style="19" customWidth="1"/>
    <col min="5891" max="5891" width="12.85546875" style="19" bestFit="1" customWidth="1"/>
    <col min="5892" max="5892" width="9.42578125" style="19" customWidth="1"/>
    <col min="5893" max="6143" width="9.140625" style="19"/>
    <col min="6144" max="6144" width="35" style="19" customWidth="1"/>
    <col min="6145" max="6145" width="16" style="19" customWidth="1"/>
    <col min="6146" max="6146" width="29.140625" style="19" customWidth="1"/>
    <col min="6147" max="6147" width="12.85546875" style="19" bestFit="1" customWidth="1"/>
    <col min="6148" max="6148" width="9.42578125" style="19" customWidth="1"/>
    <col min="6149" max="6399" width="9.140625" style="19"/>
    <col min="6400" max="6400" width="35" style="19" customWidth="1"/>
    <col min="6401" max="6401" width="16" style="19" customWidth="1"/>
    <col min="6402" max="6402" width="29.140625" style="19" customWidth="1"/>
    <col min="6403" max="6403" width="12.85546875" style="19" bestFit="1" customWidth="1"/>
    <col min="6404" max="6404" width="9.42578125" style="19" customWidth="1"/>
    <col min="6405" max="6655" width="9.140625" style="19"/>
    <col min="6656" max="6656" width="35" style="19" customWidth="1"/>
    <col min="6657" max="6657" width="16" style="19" customWidth="1"/>
    <col min="6658" max="6658" width="29.140625" style="19" customWidth="1"/>
    <col min="6659" max="6659" width="12.85546875" style="19" bestFit="1" customWidth="1"/>
    <col min="6660" max="6660" width="9.42578125" style="19" customWidth="1"/>
    <col min="6661" max="6911" width="9.140625" style="19"/>
    <col min="6912" max="6912" width="35" style="19" customWidth="1"/>
    <col min="6913" max="6913" width="16" style="19" customWidth="1"/>
    <col min="6914" max="6914" width="29.140625" style="19" customWidth="1"/>
    <col min="6915" max="6915" width="12.85546875" style="19" bestFit="1" customWidth="1"/>
    <col min="6916" max="6916" width="9.42578125" style="19" customWidth="1"/>
    <col min="6917" max="7167" width="9.140625" style="19"/>
    <col min="7168" max="7168" width="35" style="19" customWidth="1"/>
    <col min="7169" max="7169" width="16" style="19" customWidth="1"/>
    <col min="7170" max="7170" width="29.140625" style="19" customWidth="1"/>
    <col min="7171" max="7171" width="12.85546875" style="19" bestFit="1" customWidth="1"/>
    <col min="7172" max="7172" width="9.42578125" style="19" customWidth="1"/>
    <col min="7173" max="7423" width="9.140625" style="19"/>
    <col min="7424" max="7424" width="35" style="19" customWidth="1"/>
    <col min="7425" max="7425" width="16" style="19" customWidth="1"/>
    <col min="7426" max="7426" width="29.140625" style="19" customWidth="1"/>
    <col min="7427" max="7427" width="12.85546875" style="19" bestFit="1" customWidth="1"/>
    <col min="7428" max="7428" width="9.42578125" style="19" customWidth="1"/>
    <col min="7429" max="7679" width="9.140625" style="19"/>
    <col min="7680" max="7680" width="35" style="19" customWidth="1"/>
    <col min="7681" max="7681" width="16" style="19" customWidth="1"/>
    <col min="7682" max="7682" width="29.140625" style="19" customWidth="1"/>
    <col min="7683" max="7683" width="12.85546875" style="19" bestFit="1" customWidth="1"/>
    <col min="7684" max="7684" width="9.42578125" style="19" customWidth="1"/>
    <col min="7685" max="7935" width="9.140625" style="19"/>
    <col min="7936" max="7936" width="35" style="19" customWidth="1"/>
    <col min="7937" max="7937" width="16" style="19" customWidth="1"/>
    <col min="7938" max="7938" width="29.140625" style="19" customWidth="1"/>
    <col min="7939" max="7939" width="12.85546875" style="19" bestFit="1" customWidth="1"/>
    <col min="7940" max="7940" width="9.42578125" style="19" customWidth="1"/>
    <col min="7941" max="8191" width="9.140625" style="19"/>
    <col min="8192" max="8192" width="35" style="19" customWidth="1"/>
    <col min="8193" max="8193" width="16" style="19" customWidth="1"/>
    <col min="8194" max="8194" width="29.140625" style="19" customWidth="1"/>
    <col min="8195" max="8195" width="12.85546875" style="19" bestFit="1" customWidth="1"/>
    <col min="8196" max="8196" width="9.42578125" style="19" customWidth="1"/>
    <col min="8197" max="8447" width="9.140625" style="19"/>
    <col min="8448" max="8448" width="35" style="19" customWidth="1"/>
    <col min="8449" max="8449" width="16" style="19" customWidth="1"/>
    <col min="8450" max="8450" width="29.140625" style="19" customWidth="1"/>
    <col min="8451" max="8451" width="12.85546875" style="19" bestFit="1" customWidth="1"/>
    <col min="8452" max="8452" width="9.42578125" style="19" customWidth="1"/>
    <col min="8453" max="8703" width="9.140625" style="19"/>
    <col min="8704" max="8704" width="35" style="19" customWidth="1"/>
    <col min="8705" max="8705" width="16" style="19" customWidth="1"/>
    <col min="8706" max="8706" width="29.140625" style="19" customWidth="1"/>
    <col min="8707" max="8707" width="12.85546875" style="19" bestFit="1" customWidth="1"/>
    <col min="8708" max="8708" width="9.42578125" style="19" customWidth="1"/>
    <col min="8709" max="8959" width="9.140625" style="19"/>
    <col min="8960" max="8960" width="35" style="19" customWidth="1"/>
    <col min="8961" max="8961" width="16" style="19" customWidth="1"/>
    <col min="8962" max="8962" width="29.140625" style="19" customWidth="1"/>
    <col min="8963" max="8963" width="12.85546875" style="19" bestFit="1" customWidth="1"/>
    <col min="8964" max="8964" width="9.42578125" style="19" customWidth="1"/>
    <col min="8965" max="9215" width="9.140625" style="19"/>
    <col min="9216" max="9216" width="35" style="19" customWidth="1"/>
    <col min="9217" max="9217" width="16" style="19" customWidth="1"/>
    <col min="9218" max="9218" width="29.140625" style="19" customWidth="1"/>
    <col min="9219" max="9219" width="12.85546875" style="19" bestFit="1" customWidth="1"/>
    <col min="9220" max="9220" width="9.42578125" style="19" customWidth="1"/>
    <col min="9221" max="9471" width="9.140625" style="19"/>
    <col min="9472" max="9472" width="35" style="19" customWidth="1"/>
    <col min="9473" max="9473" width="16" style="19" customWidth="1"/>
    <col min="9474" max="9474" width="29.140625" style="19" customWidth="1"/>
    <col min="9475" max="9475" width="12.85546875" style="19" bestFit="1" customWidth="1"/>
    <col min="9476" max="9476" width="9.42578125" style="19" customWidth="1"/>
    <col min="9477" max="9727" width="9.140625" style="19"/>
    <col min="9728" max="9728" width="35" style="19" customWidth="1"/>
    <col min="9729" max="9729" width="16" style="19" customWidth="1"/>
    <col min="9730" max="9730" width="29.140625" style="19" customWidth="1"/>
    <col min="9731" max="9731" width="12.85546875" style="19" bestFit="1" customWidth="1"/>
    <col min="9732" max="9732" width="9.42578125" style="19" customWidth="1"/>
    <col min="9733" max="9983" width="9.140625" style="19"/>
    <col min="9984" max="9984" width="35" style="19" customWidth="1"/>
    <col min="9985" max="9985" width="16" style="19" customWidth="1"/>
    <col min="9986" max="9986" width="29.140625" style="19" customWidth="1"/>
    <col min="9987" max="9987" width="12.85546875" style="19" bestFit="1" customWidth="1"/>
    <col min="9988" max="9988" width="9.42578125" style="19" customWidth="1"/>
    <col min="9989" max="10239" width="9.140625" style="19"/>
    <col min="10240" max="10240" width="35" style="19" customWidth="1"/>
    <col min="10241" max="10241" width="16" style="19" customWidth="1"/>
    <col min="10242" max="10242" width="29.140625" style="19" customWidth="1"/>
    <col min="10243" max="10243" width="12.85546875" style="19" bestFit="1" customWidth="1"/>
    <col min="10244" max="10244" width="9.42578125" style="19" customWidth="1"/>
    <col min="10245" max="10495" width="9.140625" style="19"/>
    <col min="10496" max="10496" width="35" style="19" customWidth="1"/>
    <col min="10497" max="10497" width="16" style="19" customWidth="1"/>
    <col min="10498" max="10498" width="29.140625" style="19" customWidth="1"/>
    <col min="10499" max="10499" width="12.85546875" style="19" bestFit="1" customWidth="1"/>
    <col min="10500" max="10500" width="9.42578125" style="19" customWidth="1"/>
    <col min="10501" max="10751" width="9.140625" style="19"/>
    <col min="10752" max="10752" width="35" style="19" customWidth="1"/>
    <col min="10753" max="10753" width="16" style="19" customWidth="1"/>
    <col min="10754" max="10754" width="29.140625" style="19" customWidth="1"/>
    <col min="10755" max="10755" width="12.85546875" style="19" bestFit="1" customWidth="1"/>
    <col min="10756" max="10756" width="9.42578125" style="19" customWidth="1"/>
    <col min="10757" max="11007" width="9.140625" style="19"/>
    <col min="11008" max="11008" width="35" style="19" customWidth="1"/>
    <col min="11009" max="11009" width="16" style="19" customWidth="1"/>
    <col min="11010" max="11010" width="29.140625" style="19" customWidth="1"/>
    <col min="11011" max="11011" width="12.85546875" style="19" bestFit="1" customWidth="1"/>
    <col min="11012" max="11012" width="9.42578125" style="19" customWidth="1"/>
    <col min="11013" max="11263" width="9.140625" style="19"/>
    <col min="11264" max="11264" width="35" style="19" customWidth="1"/>
    <col min="11265" max="11265" width="16" style="19" customWidth="1"/>
    <col min="11266" max="11266" width="29.140625" style="19" customWidth="1"/>
    <col min="11267" max="11267" width="12.85546875" style="19" bestFit="1" customWidth="1"/>
    <col min="11268" max="11268" width="9.42578125" style="19" customWidth="1"/>
    <col min="11269" max="11519" width="9.140625" style="19"/>
    <col min="11520" max="11520" width="35" style="19" customWidth="1"/>
    <col min="11521" max="11521" width="16" style="19" customWidth="1"/>
    <col min="11522" max="11522" width="29.140625" style="19" customWidth="1"/>
    <col min="11523" max="11523" width="12.85546875" style="19" bestFit="1" customWidth="1"/>
    <col min="11524" max="11524" width="9.42578125" style="19" customWidth="1"/>
    <col min="11525" max="11775" width="9.140625" style="19"/>
    <col min="11776" max="11776" width="35" style="19" customWidth="1"/>
    <col min="11777" max="11777" width="16" style="19" customWidth="1"/>
    <col min="11778" max="11778" width="29.140625" style="19" customWidth="1"/>
    <col min="11779" max="11779" width="12.85546875" style="19" bestFit="1" customWidth="1"/>
    <col min="11780" max="11780" width="9.42578125" style="19" customWidth="1"/>
    <col min="11781" max="12031" width="9.140625" style="19"/>
    <col min="12032" max="12032" width="35" style="19" customWidth="1"/>
    <col min="12033" max="12033" width="16" style="19" customWidth="1"/>
    <col min="12034" max="12034" width="29.140625" style="19" customWidth="1"/>
    <col min="12035" max="12035" width="12.85546875" style="19" bestFit="1" customWidth="1"/>
    <col min="12036" max="12036" width="9.42578125" style="19" customWidth="1"/>
    <col min="12037" max="12287" width="9.140625" style="19"/>
    <col min="12288" max="12288" width="35" style="19" customWidth="1"/>
    <col min="12289" max="12289" width="16" style="19" customWidth="1"/>
    <col min="12290" max="12290" width="29.140625" style="19" customWidth="1"/>
    <col min="12291" max="12291" width="12.85546875" style="19" bestFit="1" customWidth="1"/>
    <col min="12292" max="12292" width="9.42578125" style="19" customWidth="1"/>
    <col min="12293" max="12543" width="9.140625" style="19"/>
    <col min="12544" max="12544" width="35" style="19" customWidth="1"/>
    <col min="12545" max="12545" width="16" style="19" customWidth="1"/>
    <col min="12546" max="12546" width="29.140625" style="19" customWidth="1"/>
    <col min="12547" max="12547" width="12.85546875" style="19" bestFit="1" customWidth="1"/>
    <col min="12548" max="12548" width="9.42578125" style="19" customWidth="1"/>
    <col min="12549" max="12799" width="9.140625" style="19"/>
    <col min="12800" max="12800" width="35" style="19" customWidth="1"/>
    <col min="12801" max="12801" width="16" style="19" customWidth="1"/>
    <col min="12802" max="12802" width="29.140625" style="19" customWidth="1"/>
    <col min="12803" max="12803" width="12.85546875" style="19" bestFit="1" customWidth="1"/>
    <col min="12804" max="12804" width="9.42578125" style="19" customWidth="1"/>
    <col min="12805" max="13055" width="9.140625" style="19"/>
    <col min="13056" max="13056" width="35" style="19" customWidth="1"/>
    <col min="13057" max="13057" width="16" style="19" customWidth="1"/>
    <col min="13058" max="13058" width="29.140625" style="19" customWidth="1"/>
    <col min="13059" max="13059" width="12.85546875" style="19" bestFit="1" customWidth="1"/>
    <col min="13060" max="13060" width="9.42578125" style="19" customWidth="1"/>
    <col min="13061" max="13311" width="9.140625" style="19"/>
    <col min="13312" max="13312" width="35" style="19" customWidth="1"/>
    <col min="13313" max="13313" width="16" style="19" customWidth="1"/>
    <col min="13314" max="13314" width="29.140625" style="19" customWidth="1"/>
    <col min="13315" max="13315" width="12.85546875" style="19" bestFit="1" customWidth="1"/>
    <col min="13316" max="13316" width="9.42578125" style="19" customWidth="1"/>
    <col min="13317" max="13567" width="9.140625" style="19"/>
    <col min="13568" max="13568" width="35" style="19" customWidth="1"/>
    <col min="13569" max="13569" width="16" style="19" customWidth="1"/>
    <col min="13570" max="13570" width="29.140625" style="19" customWidth="1"/>
    <col min="13571" max="13571" width="12.85546875" style="19" bestFit="1" customWidth="1"/>
    <col min="13572" max="13572" width="9.42578125" style="19" customWidth="1"/>
    <col min="13573" max="13823" width="9.140625" style="19"/>
    <col min="13824" max="13824" width="35" style="19" customWidth="1"/>
    <col min="13825" max="13825" width="16" style="19" customWidth="1"/>
    <col min="13826" max="13826" width="29.140625" style="19" customWidth="1"/>
    <col min="13827" max="13827" width="12.85546875" style="19" bestFit="1" customWidth="1"/>
    <col min="13828" max="13828" width="9.42578125" style="19" customWidth="1"/>
    <col min="13829" max="14079" width="9.140625" style="19"/>
    <col min="14080" max="14080" width="35" style="19" customWidth="1"/>
    <col min="14081" max="14081" width="16" style="19" customWidth="1"/>
    <col min="14082" max="14082" width="29.140625" style="19" customWidth="1"/>
    <col min="14083" max="14083" width="12.85546875" style="19" bestFit="1" customWidth="1"/>
    <col min="14084" max="14084" width="9.42578125" style="19" customWidth="1"/>
    <col min="14085" max="14335" width="9.140625" style="19"/>
    <col min="14336" max="14336" width="35" style="19" customWidth="1"/>
    <col min="14337" max="14337" width="16" style="19" customWidth="1"/>
    <col min="14338" max="14338" width="29.140625" style="19" customWidth="1"/>
    <col min="14339" max="14339" width="12.85546875" style="19" bestFit="1" customWidth="1"/>
    <col min="14340" max="14340" width="9.42578125" style="19" customWidth="1"/>
    <col min="14341" max="14591" width="9.140625" style="19"/>
    <col min="14592" max="14592" width="35" style="19" customWidth="1"/>
    <col min="14593" max="14593" width="16" style="19" customWidth="1"/>
    <col min="14594" max="14594" width="29.140625" style="19" customWidth="1"/>
    <col min="14595" max="14595" width="12.85546875" style="19" bestFit="1" customWidth="1"/>
    <col min="14596" max="14596" width="9.42578125" style="19" customWidth="1"/>
    <col min="14597" max="14847" width="9.140625" style="19"/>
    <col min="14848" max="14848" width="35" style="19" customWidth="1"/>
    <col min="14849" max="14849" width="16" style="19" customWidth="1"/>
    <col min="14850" max="14850" width="29.140625" style="19" customWidth="1"/>
    <col min="14851" max="14851" width="12.85546875" style="19" bestFit="1" customWidth="1"/>
    <col min="14852" max="14852" width="9.42578125" style="19" customWidth="1"/>
    <col min="14853" max="15103" width="9.140625" style="19"/>
    <col min="15104" max="15104" width="35" style="19" customWidth="1"/>
    <col min="15105" max="15105" width="16" style="19" customWidth="1"/>
    <col min="15106" max="15106" width="29.140625" style="19" customWidth="1"/>
    <col min="15107" max="15107" width="12.85546875" style="19" bestFit="1" customWidth="1"/>
    <col min="15108" max="15108" width="9.42578125" style="19" customWidth="1"/>
    <col min="15109" max="15359" width="9.140625" style="19"/>
    <col min="15360" max="15360" width="35" style="19" customWidth="1"/>
    <col min="15361" max="15361" width="16" style="19" customWidth="1"/>
    <col min="15362" max="15362" width="29.140625" style="19" customWidth="1"/>
    <col min="15363" max="15363" width="12.85546875" style="19" bestFit="1" customWidth="1"/>
    <col min="15364" max="15364" width="9.42578125" style="19" customWidth="1"/>
    <col min="15365" max="15615" width="9.140625" style="19"/>
    <col min="15616" max="15616" width="35" style="19" customWidth="1"/>
    <col min="15617" max="15617" width="16" style="19" customWidth="1"/>
    <col min="15618" max="15618" width="29.140625" style="19" customWidth="1"/>
    <col min="15619" max="15619" width="12.85546875" style="19" bestFit="1" customWidth="1"/>
    <col min="15620" max="15620" width="9.42578125" style="19" customWidth="1"/>
    <col min="15621" max="15871" width="9.140625" style="19"/>
    <col min="15872" max="15872" width="35" style="19" customWidth="1"/>
    <col min="15873" max="15873" width="16" style="19" customWidth="1"/>
    <col min="15874" max="15874" width="29.140625" style="19" customWidth="1"/>
    <col min="15875" max="15875" width="12.85546875" style="19" bestFit="1" customWidth="1"/>
    <col min="15876" max="15876" width="9.42578125" style="19" customWidth="1"/>
    <col min="15877" max="16127" width="9.140625" style="19"/>
    <col min="16128" max="16128" width="35" style="19" customWidth="1"/>
    <col min="16129" max="16129" width="16" style="19" customWidth="1"/>
    <col min="16130" max="16130" width="29.140625" style="19" customWidth="1"/>
    <col min="16131" max="16131" width="12.85546875" style="19" bestFit="1" customWidth="1"/>
    <col min="16132" max="16132" width="9.42578125" style="19" customWidth="1"/>
    <col min="16133" max="16384" width="9.140625" style="19"/>
  </cols>
  <sheetData>
    <row r="1" spans="1:25" ht="12.75" customHeight="1">
      <c r="A1" s="103" t="s">
        <v>41</v>
      </c>
      <c r="B1" s="287" t="s">
        <v>503</v>
      </c>
      <c r="C1" s="288"/>
      <c r="D1" s="288"/>
      <c r="E1" s="288"/>
      <c r="F1" s="288"/>
      <c r="G1" s="288"/>
      <c r="H1" s="288"/>
      <c r="I1" s="288"/>
      <c r="J1" s="288"/>
      <c r="K1" s="288"/>
      <c r="L1" s="288"/>
      <c r="M1" s="288"/>
      <c r="N1" s="288"/>
      <c r="O1" s="288"/>
      <c r="P1" s="288"/>
      <c r="Q1" s="288"/>
      <c r="R1" s="288"/>
      <c r="S1" s="289"/>
      <c r="T1" s="41"/>
      <c r="U1" s="41"/>
      <c r="V1" s="41"/>
      <c r="W1" s="41"/>
    </row>
    <row r="2" spans="1:25" ht="12.75" customHeight="1">
      <c r="A2" s="104"/>
      <c r="B2" s="290"/>
      <c r="C2" s="291"/>
      <c r="D2" s="291"/>
      <c r="E2" s="291"/>
      <c r="F2" s="291"/>
      <c r="G2" s="291"/>
      <c r="H2" s="291"/>
      <c r="I2" s="291"/>
      <c r="J2" s="291"/>
      <c r="K2" s="291"/>
      <c r="L2" s="291"/>
      <c r="M2" s="291"/>
      <c r="N2" s="291"/>
      <c r="O2" s="291"/>
      <c r="P2" s="291"/>
      <c r="Q2" s="291"/>
      <c r="R2" s="291"/>
      <c r="S2" s="292"/>
      <c r="T2" s="42"/>
      <c r="U2" s="42"/>
      <c r="V2" s="42"/>
      <c r="W2" s="42"/>
    </row>
    <row r="3" spans="1:25">
      <c r="A3" s="104"/>
      <c r="B3" s="290"/>
      <c r="C3" s="291"/>
      <c r="D3" s="291"/>
      <c r="E3" s="291"/>
      <c r="F3" s="291"/>
      <c r="G3" s="291"/>
      <c r="H3" s="291"/>
      <c r="I3" s="291"/>
      <c r="J3" s="291"/>
      <c r="K3" s="291"/>
      <c r="L3" s="291"/>
      <c r="M3" s="291"/>
      <c r="N3" s="291"/>
      <c r="O3" s="291"/>
      <c r="P3" s="291"/>
      <c r="Q3" s="291"/>
      <c r="R3" s="291"/>
      <c r="S3" s="292"/>
      <c r="T3" s="42"/>
      <c r="U3" s="42"/>
      <c r="V3" s="42"/>
      <c r="W3" s="42"/>
    </row>
    <row r="4" spans="1:25">
      <c r="A4" s="104"/>
      <c r="B4" s="290"/>
      <c r="C4" s="291"/>
      <c r="D4" s="291"/>
      <c r="E4" s="291"/>
      <c r="F4" s="291"/>
      <c r="G4" s="291"/>
      <c r="H4" s="291"/>
      <c r="I4" s="291"/>
      <c r="J4" s="291"/>
      <c r="K4" s="291"/>
      <c r="L4" s="291"/>
      <c r="M4" s="291"/>
      <c r="N4" s="291"/>
      <c r="O4" s="291"/>
      <c r="P4" s="291"/>
      <c r="Q4" s="291"/>
      <c r="R4" s="291"/>
      <c r="S4" s="292"/>
      <c r="T4" s="42"/>
      <c r="U4" s="42"/>
      <c r="V4" s="42"/>
      <c r="W4" s="42"/>
    </row>
    <row r="5" spans="1:25">
      <c r="A5" s="105"/>
      <c r="B5" s="290"/>
      <c r="C5" s="291"/>
      <c r="D5" s="293"/>
      <c r="E5" s="293"/>
      <c r="F5" s="293"/>
      <c r="G5" s="293"/>
      <c r="H5" s="293"/>
      <c r="I5" s="293"/>
      <c r="J5" s="293"/>
      <c r="K5" s="293"/>
      <c r="L5" s="293"/>
      <c r="M5" s="293"/>
      <c r="N5" s="293"/>
      <c r="O5" s="293"/>
      <c r="P5" s="293"/>
      <c r="Q5" s="293"/>
      <c r="R5" s="293"/>
      <c r="S5" s="294"/>
      <c r="T5" s="42"/>
      <c r="U5" s="42"/>
      <c r="V5" s="42"/>
      <c r="W5" s="42"/>
    </row>
    <row r="6" spans="1:25">
      <c r="A6" s="110"/>
      <c r="B6" s="109"/>
      <c r="C6" s="109"/>
      <c r="D6" s="108"/>
      <c r="E6" s="106"/>
      <c r="F6" s="106"/>
      <c r="G6" s="106"/>
      <c r="H6" s="106"/>
      <c r="I6" s="106"/>
      <c r="J6" s="106"/>
      <c r="K6" s="106"/>
      <c r="L6" s="106"/>
      <c r="M6" s="106"/>
      <c r="N6" s="106"/>
      <c r="O6" s="106"/>
      <c r="P6" s="106"/>
      <c r="Q6" s="106"/>
      <c r="R6" s="106"/>
      <c r="S6" s="107"/>
      <c r="T6" s="42"/>
      <c r="U6" s="42"/>
      <c r="V6" s="42"/>
      <c r="W6" s="42"/>
    </row>
    <row r="7" spans="1:25">
      <c r="A7" s="181"/>
      <c r="B7" s="214" t="s">
        <v>322</v>
      </c>
      <c r="C7" s="215" t="s">
        <v>370</v>
      </c>
      <c r="D7" s="216" t="s">
        <v>370</v>
      </c>
    </row>
    <row r="8" spans="1:25">
      <c r="A8" s="182" t="s">
        <v>415</v>
      </c>
      <c r="B8" s="217" t="s">
        <v>42</v>
      </c>
      <c r="C8" s="218" t="s">
        <v>479</v>
      </c>
      <c r="D8" s="219" t="str">
        <f>[2]!switch_ForecastState</f>
        <v>Region</v>
      </c>
      <c r="E8" s="111"/>
      <c r="F8" s="97"/>
    </row>
    <row r="9" spans="1:25">
      <c r="A9" s="182" t="str">
        <f>INDEX([1]ACHIEV!$A$19:$B$100,MATCH(C8,[1]ACHIEV!$B$19:$B$100,0),1)</f>
        <v>Water Heating</v>
      </c>
      <c r="B9" s="220" t="s">
        <v>43</v>
      </c>
      <c r="C9" s="218">
        <f>[1]FILES!$H$4</f>
        <v>2035</v>
      </c>
      <c r="D9" s="219" t="str">
        <f>[2]!switch_ForecastScenario</f>
        <v>Base</v>
      </c>
      <c r="E9" s="112"/>
    </row>
    <row r="10" spans="1:25">
      <c r="A10" s="183"/>
      <c r="B10" s="221" t="s">
        <v>323</v>
      </c>
      <c r="C10" s="222">
        <f>X157</f>
        <v>0.49370461821151984</v>
      </c>
      <c r="D10" s="284"/>
      <c r="E10" s="19">
        <v>1</v>
      </c>
      <c r="F10" s="19">
        <f>E10+1</f>
        <v>2</v>
      </c>
      <c r="G10" s="19">
        <f t="shared" ref="G10:V11" si="0">F10+1</f>
        <v>3</v>
      </c>
      <c r="H10" s="19">
        <f t="shared" si="0"/>
        <v>4</v>
      </c>
      <c r="I10" s="19">
        <f t="shared" si="0"/>
        <v>5</v>
      </c>
      <c r="J10" s="19">
        <f t="shared" si="0"/>
        <v>6</v>
      </c>
      <c r="K10" s="19">
        <f t="shared" si="0"/>
        <v>7</v>
      </c>
      <c r="L10" s="19">
        <f t="shared" si="0"/>
        <v>8</v>
      </c>
      <c r="M10" s="19">
        <f t="shared" si="0"/>
        <v>9</v>
      </c>
      <c r="N10" s="19">
        <f t="shared" si="0"/>
        <v>10</v>
      </c>
      <c r="O10" s="19">
        <f t="shared" si="0"/>
        <v>11</v>
      </c>
      <c r="P10" s="19">
        <f t="shared" si="0"/>
        <v>12</v>
      </c>
      <c r="Q10" s="19">
        <f t="shared" si="0"/>
        <v>13</v>
      </c>
      <c r="R10" s="19">
        <f t="shared" si="0"/>
        <v>14</v>
      </c>
      <c r="S10" s="19">
        <f t="shared" si="0"/>
        <v>15</v>
      </c>
      <c r="T10" s="19">
        <f t="shared" si="0"/>
        <v>16</v>
      </c>
      <c r="U10" s="19">
        <f t="shared" si="0"/>
        <v>17</v>
      </c>
      <c r="V10" s="19">
        <f t="shared" si="0"/>
        <v>18</v>
      </c>
      <c r="W10" s="19">
        <f>V10+1</f>
        <v>19</v>
      </c>
      <c r="X10" s="19">
        <f>W10+1</f>
        <v>20</v>
      </c>
    </row>
    <row r="11" spans="1:25">
      <c r="A11" s="46" t="s">
        <v>44</v>
      </c>
      <c r="B11" s="46"/>
      <c r="C11" s="46"/>
      <c r="D11" s="46"/>
      <c r="E11" s="46">
        <f>C9-20+1</f>
        <v>2016</v>
      </c>
      <c r="F11" s="46">
        <f>E11+1</f>
        <v>2017</v>
      </c>
      <c r="G11" s="46">
        <f t="shared" si="0"/>
        <v>2018</v>
      </c>
      <c r="H11" s="46">
        <f t="shared" si="0"/>
        <v>2019</v>
      </c>
      <c r="I11" s="46">
        <f t="shared" si="0"/>
        <v>2020</v>
      </c>
      <c r="J11" s="46">
        <f t="shared" si="0"/>
        <v>2021</v>
      </c>
      <c r="K11" s="46">
        <f t="shared" si="0"/>
        <v>2022</v>
      </c>
      <c r="L11" s="46">
        <f t="shared" si="0"/>
        <v>2023</v>
      </c>
      <c r="M11" s="46">
        <f t="shared" si="0"/>
        <v>2024</v>
      </c>
      <c r="N11" s="46">
        <f t="shared" si="0"/>
        <v>2025</v>
      </c>
      <c r="O11" s="46">
        <f t="shared" si="0"/>
        <v>2026</v>
      </c>
      <c r="P11" s="46">
        <f t="shared" si="0"/>
        <v>2027</v>
      </c>
      <c r="Q11" s="46">
        <f t="shared" si="0"/>
        <v>2028</v>
      </c>
      <c r="R11" s="46">
        <f t="shared" si="0"/>
        <v>2029</v>
      </c>
      <c r="S11" s="46">
        <f t="shared" si="0"/>
        <v>2030</v>
      </c>
      <c r="T11" s="46">
        <f t="shared" si="0"/>
        <v>2031</v>
      </c>
      <c r="U11" s="46">
        <f t="shared" si="0"/>
        <v>2032</v>
      </c>
      <c r="V11" s="46">
        <f t="shared" si="0"/>
        <v>2033</v>
      </c>
      <c r="W11" s="46">
        <f>V11+1</f>
        <v>2034</v>
      </c>
      <c r="X11" s="46">
        <f>W11+1</f>
        <v>2035</v>
      </c>
    </row>
    <row r="12" spans="1:25">
      <c r="A12" s="46"/>
      <c r="B12" s="46"/>
      <c r="C12" s="46"/>
      <c r="D12" s="46"/>
      <c r="E12" s="46" t="str">
        <f>CONCATENATE("FLOOR_",E11)</f>
        <v>FLOOR_2016</v>
      </c>
      <c r="F12" s="46" t="str">
        <f t="shared" ref="F12:X12" si="1">CONCATENATE("FLOOR_",F11)</f>
        <v>FLOOR_2017</v>
      </c>
      <c r="G12" s="46" t="str">
        <f t="shared" si="1"/>
        <v>FLOOR_2018</v>
      </c>
      <c r="H12" s="46" t="str">
        <f t="shared" si="1"/>
        <v>FLOOR_2019</v>
      </c>
      <c r="I12" s="46" t="str">
        <f t="shared" si="1"/>
        <v>FLOOR_2020</v>
      </c>
      <c r="J12" s="46" t="str">
        <f t="shared" si="1"/>
        <v>FLOOR_2021</v>
      </c>
      <c r="K12" s="46" t="str">
        <f t="shared" si="1"/>
        <v>FLOOR_2022</v>
      </c>
      <c r="L12" s="46" t="str">
        <f t="shared" si="1"/>
        <v>FLOOR_2023</v>
      </c>
      <c r="M12" s="46" t="str">
        <f t="shared" si="1"/>
        <v>FLOOR_2024</v>
      </c>
      <c r="N12" s="46" t="str">
        <f t="shared" si="1"/>
        <v>FLOOR_2025</v>
      </c>
      <c r="O12" s="46" t="str">
        <f t="shared" si="1"/>
        <v>FLOOR_2026</v>
      </c>
      <c r="P12" s="46" t="str">
        <f t="shared" si="1"/>
        <v>FLOOR_2027</v>
      </c>
      <c r="Q12" s="46" t="str">
        <f t="shared" si="1"/>
        <v>FLOOR_2028</v>
      </c>
      <c r="R12" s="46" t="str">
        <f t="shared" si="1"/>
        <v>FLOOR_2029</v>
      </c>
      <c r="S12" s="46" t="str">
        <f t="shared" si="1"/>
        <v>FLOOR_2030</v>
      </c>
      <c r="T12" s="46" t="str">
        <f t="shared" si="1"/>
        <v>FLOOR_2031</v>
      </c>
      <c r="U12" s="46" t="str">
        <f t="shared" si="1"/>
        <v>FLOOR_2032</v>
      </c>
      <c r="V12" s="46" t="str">
        <f t="shared" si="1"/>
        <v>FLOOR_2033</v>
      </c>
      <c r="W12" s="46" t="str">
        <f t="shared" si="1"/>
        <v>FLOOR_2034</v>
      </c>
      <c r="X12" s="46" t="str">
        <f t="shared" si="1"/>
        <v>FLOOR_2035</v>
      </c>
    </row>
    <row r="13" spans="1:25">
      <c r="C13" s="19" t="s">
        <v>369</v>
      </c>
      <c r="E13" s="114">
        <f>'[3]Com Forecast (Base Case)'!AJ169</f>
        <v>7.7488837996995636</v>
      </c>
      <c r="F13" s="114">
        <f>'[3]Com Forecast (Base Case)'!AK169</f>
        <v>7.8066550111953834</v>
      </c>
      <c r="G13" s="114">
        <f>'[3]Com Forecast (Base Case)'!AL169</f>
        <v>5.9496992573140863</v>
      </c>
      <c r="H13" s="114">
        <f>'[3]Com Forecast (Base Case)'!AM169</f>
        <v>5.890903545908837</v>
      </c>
      <c r="I13" s="114">
        <f>'[3]Com Forecast (Base Case)'!AN169</f>
        <v>6.8915688291332424</v>
      </c>
      <c r="J13" s="114">
        <f>'[3]Com Forecast (Base Case)'!AO169</f>
        <v>6.6410191533148355</v>
      </c>
      <c r="K13" s="114">
        <f>'[3]Com Forecast (Base Case)'!AP169</f>
        <v>5.4382226791221893</v>
      </c>
      <c r="L13" s="114">
        <f>'[3]Com Forecast (Base Case)'!AQ169</f>
        <v>6.9236851515846078</v>
      </c>
      <c r="M13" s="114">
        <f>'[3]Com Forecast (Base Case)'!AR169</f>
        <v>6.040566884985755</v>
      </c>
      <c r="N13" s="114">
        <f>'[3]Com Forecast (Base Case)'!AS169</f>
        <v>5.8620040343764588</v>
      </c>
      <c r="O13" s="114">
        <f>'[3]Com Forecast (Base Case)'!AT169</f>
        <v>6.6048352977963205</v>
      </c>
      <c r="P13" s="114">
        <f>'[3]Com Forecast (Base Case)'!AU169</f>
        <v>6.6081856774849808</v>
      </c>
      <c r="Q13" s="114">
        <f>'[3]Com Forecast (Base Case)'!AV169</f>
        <v>7.2276230030590352</v>
      </c>
      <c r="R13" s="114">
        <f>'[3]Com Forecast (Base Case)'!AW169</f>
        <v>7.9321378463678132</v>
      </c>
      <c r="S13" s="114">
        <f>'[3]Com Forecast (Base Case)'!AX169</f>
        <v>7.2590370336019197</v>
      </c>
      <c r="T13" s="114">
        <f>'[3]Com Forecast (Base Case)'!AY169</f>
        <v>7.9122271387396417</v>
      </c>
      <c r="U13" s="114">
        <f>'[3]Com Forecast (Base Case)'!AZ169</f>
        <v>7.7623340380974311</v>
      </c>
      <c r="V13" s="114">
        <f>'[3]Com Forecast (Base Case)'!BA169</f>
        <v>7.6402299023279152</v>
      </c>
      <c r="W13" s="114">
        <f>'[3]Com Forecast (Base Case)'!BB169</f>
        <v>7.1724831299946894</v>
      </c>
      <c r="X13" s="114">
        <f>'[3]Com Forecast (Base Case)'!BC169</f>
        <v>7.0810470955732994</v>
      </c>
      <c r="Y13" s="44"/>
    </row>
    <row r="14" spans="1:25">
      <c r="C14" s="19" t="s">
        <v>371</v>
      </c>
      <c r="E14" s="114">
        <f>'[3]Com Forecast (Base Case)'!AJ170</f>
        <v>5.9952951563986474</v>
      </c>
      <c r="F14" s="114">
        <f>'[3]Com Forecast (Base Case)'!AK170</f>
        <v>6.3306892326899415</v>
      </c>
      <c r="G14" s="114">
        <f>'[3]Com Forecast (Base Case)'!AL170</f>
        <v>4.6245517962703104</v>
      </c>
      <c r="H14" s="114">
        <f>'[3]Com Forecast (Base Case)'!AM170</f>
        <v>4.6954401235311058</v>
      </c>
      <c r="I14" s="114">
        <f>'[3]Com Forecast (Base Case)'!AN170</f>
        <v>5.5561738496820645</v>
      </c>
      <c r="J14" s="114">
        <f>'[3]Com Forecast (Base Case)'!AO170</f>
        <v>5.2903315868283292</v>
      </c>
      <c r="K14" s="114">
        <f>'[3]Com Forecast (Base Case)'!AP170</f>
        <v>4.0954748538564614</v>
      </c>
      <c r="L14" s="114">
        <f>'[3]Com Forecast (Base Case)'!AQ170</f>
        <v>5.6166455086822502</v>
      </c>
      <c r="M14" s="114">
        <f>'[3]Com Forecast (Base Case)'!AR170</f>
        <v>4.8928421056079552</v>
      </c>
      <c r="N14" s="114">
        <f>'[3]Com Forecast (Base Case)'!AS170</f>
        <v>4.6489885594062974</v>
      </c>
      <c r="O14" s="114">
        <f>'[3]Com Forecast (Base Case)'!AT170</f>
        <v>5.3600762751998365</v>
      </c>
      <c r="P14" s="114">
        <f>'[3]Com Forecast (Base Case)'!AU170</f>
        <v>5.3451061612370649</v>
      </c>
      <c r="Q14" s="114">
        <f>'[3]Com Forecast (Base Case)'!AV170</f>
        <v>5.7169042762389006</v>
      </c>
      <c r="R14" s="114">
        <f>'[3]Com Forecast (Base Case)'!AW170</f>
        <v>6.1644080859749115</v>
      </c>
      <c r="S14" s="114">
        <f>'[3]Com Forecast (Base Case)'!AX170</f>
        <v>5.8003829082546376</v>
      </c>
      <c r="T14" s="114">
        <f>'[3]Com Forecast (Base Case)'!AY170</f>
        <v>6.4331999103991837</v>
      </c>
      <c r="U14" s="114">
        <f>'[3]Com Forecast (Base Case)'!AZ170</f>
        <v>6.1077443299386847</v>
      </c>
      <c r="V14" s="114">
        <f>'[3]Com Forecast (Base Case)'!BA170</f>
        <v>6.3133258324543373</v>
      </c>
      <c r="W14" s="114">
        <f>'[3]Com Forecast (Base Case)'!BB170</f>
        <v>5.5403053352108875</v>
      </c>
      <c r="X14" s="114">
        <f>'[3]Com Forecast (Base Case)'!BC170</f>
        <v>5.5266028757425794</v>
      </c>
      <c r="Y14" s="44"/>
    </row>
    <row r="15" spans="1:25">
      <c r="C15" s="19" t="s">
        <v>372</v>
      </c>
      <c r="E15" s="114">
        <f>'[3]Com Forecast (Base Case)'!AJ171</f>
        <v>1.5722642319863536</v>
      </c>
      <c r="F15" s="114">
        <f>'[3]Com Forecast (Base Case)'!AK171</f>
        <v>1.6621196768024407</v>
      </c>
      <c r="G15" s="114">
        <f>'[3]Com Forecast (Base Case)'!AL171</f>
        <v>1.2170657423442173</v>
      </c>
      <c r="H15" s="114">
        <f>'[3]Com Forecast (Base Case)'!AM171</f>
        <v>1.2444333527444498</v>
      </c>
      <c r="I15" s="114">
        <f>'[3]Com Forecast (Base Case)'!AN171</f>
        <v>1.4586094503549032</v>
      </c>
      <c r="J15" s="114">
        <f>'[3]Com Forecast (Base Case)'!AO171</f>
        <v>1.4004070058555529</v>
      </c>
      <c r="K15" s="114">
        <f>'[3]Com Forecast (Base Case)'!AP171</f>
        <v>1.0787722980410579</v>
      </c>
      <c r="L15" s="114">
        <f>'[3]Com Forecast (Base Case)'!AQ171</f>
        <v>1.4747976167420549</v>
      </c>
      <c r="M15" s="114">
        <f>'[3]Com Forecast (Base Case)'!AR171</f>
        <v>1.2896357804774434</v>
      </c>
      <c r="N15" s="114">
        <f>'[3]Com Forecast (Base Case)'!AS171</f>
        <v>1.2239291307589197</v>
      </c>
      <c r="O15" s="114">
        <f>'[3]Com Forecast (Base Case)'!AT171</f>
        <v>1.4012443744673324</v>
      </c>
      <c r="P15" s="114">
        <f>'[3]Com Forecast (Base Case)'!AU171</f>
        <v>1.3991315932028052</v>
      </c>
      <c r="Q15" s="114">
        <f>'[3]Com Forecast (Base Case)'!AV171</f>
        <v>1.4996248899933684</v>
      </c>
      <c r="R15" s="114">
        <f>'[3]Com Forecast (Base Case)'!AW171</f>
        <v>1.6197763904689295</v>
      </c>
      <c r="S15" s="114">
        <f>'[3]Com Forecast (Base Case)'!AX171</f>
        <v>1.5187400891362097</v>
      </c>
      <c r="T15" s="114">
        <f>'[3]Com Forecast (Base Case)'!AY171</f>
        <v>1.6890757136254622</v>
      </c>
      <c r="U15" s="114">
        <f>'[3]Com Forecast (Base Case)'!AZ171</f>
        <v>1.5972356158259797</v>
      </c>
      <c r="V15" s="114">
        <f>'[3]Com Forecast (Base Case)'!BA171</f>
        <v>1.640465747141107</v>
      </c>
      <c r="W15" s="114">
        <f>'[3]Com Forecast (Base Case)'!BB171</f>
        <v>1.4565955217811706</v>
      </c>
      <c r="X15" s="114">
        <f>'[3]Com Forecast (Base Case)'!BC171</f>
        <v>1.4531741906643101</v>
      </c>
      <c r="Y15" s="44"/>
    </row>
    <row r="16" spans="1:25">
      <c r="C16" s="97" t="s">
        <v>395</v>
      </c>
      <c r="E16" s="114">
        <f>'[3]Com Forecast (Base Case)'!AJ172</f>
        <v>0.89046181776413369</v>
      </c>
      <c r="F16" s="114">
        <f>'[3]Com Forecast (Base Case)'!AK172</f>
        <v>1.799418169017593</v>
      </c>
      <c r="G16" s="114">
        <f>'[3]Com Forecast (Base Case)'!AL172</f>
        <v>1.485755176968429</v>
      </c>
      <c r="H16" s="114">
        <f>'[3]Com Forecast (Base Case)'!AM172</f>
        <v>0.89794362681754358</v>
      </c>
      <c r="I16" s="114">
        <f>'[3]Com Forecast (Base Case)'!AN172</f>
        <v>0.91201694404352718</v>
      </c>
      <c r="J16" s="114">
        <f>'[3]Com Forecast (Base Case)'!AO172</f>
        <v>0.85125423267540556</v>
      </c>
      <c r="K16" s="114">
        <f>'[3]Com Forecast (Base Case)'!AP172</f>
        <v>0.73204497427617965</v>
      </c>
      <c r="L16" s="114">
        <f>'[3]Com Forecast (Base Case)'!AQ172</f>
        <v>0.73428349109996394</v>
      </c>
      <c r="M16" s="114">
        <f>'[3]Com Forecast (Base Case)'!AR172</f>
        <v>0.71341173425108251</v>
      </c>
      <c r="N16" s="114">
        <f>'[3]Com Forecast (Base Case)'!AS172</f>
        <v>0.89455902577447755</v>
      </c>
      <c r="O16" s="114">
        <f>'[3]Com Forecast (Base Case)'!AT172</f>
        <v>1.032083805968905</v>
      </c>
      <c r="P16" s="114">
        <f>'[3]Com Forecast (Base Case)'!AU172</f>
        <v>1.0963398187475875</v>
      </c>
      <c r="Q16" s="114">
        <f>'[3]Com Forecast (Base Case)'!AV172</f>
        <v>1.617287860192538</v>
      </c>
      <c r="R16" s="114">
        <f>'[3]Com Forecast (Base Case)'!AW172</f>
        <v>1.8239074921539626</v>
      </c>
      <c r="S16" s="114">
        <f>'[3]Com Forecast (Base Case)'!AX172</f>
        <v>1.6267354909009817</v>
      </c>
      <c r="T16" s="114">
        <f>'[3]Com Forecast (Base Case)'!AY172</f>
        <v>1.5970323938843554</v>
      </c>
      <c r="U16" s="114">
        <f>'[3]Com Forecast (Base Case)'!AZ172</f>
        <v>1.5393396581386409</v>
      </c>
      <c r="V16" s="114">
        <f>'[3]Com Forecast (Base Case)'!BA172</f>
        <v>1.2960530677092543</v>
      </c>
      <c r="W16" s="114">
        <f>'[3]Com Forecast (Base Case)'!BB172</f>
        <v>1.3176455108269955</v>
      </c>
      <c r="X16" s="114">
        <f>'[3]Com Forecast (Base Case)'!BC172</f>
        <v>1.2469979474733393</v>
      </c>
      <c r="Y16" s="44"/>
    </row>
    <row r="17" spans="2:25">
      <c r="C17" s="97" t="s">
        <v>389</v>
      </c>
      <c r="E17" s="114">
        <f>'[3]Com Forecast (Base Case)'!AJ173</f>
        <v>0.3567039409637372</v>
      </c>
      <c r="F17" s="114">
        <f>'[3]Com Forecast (Base Case)'!AK173</f>
        <v>0.71960427219664069</v>
      </c>
      <c r="G17" s="114">
        <f>'[3]Com Forecast (Base Case)'!AL173</f>
        <v>0.59647847099566831</v>
      </c>
      <c r="H17" s="114">
        <f>'[3]Com Forecast (Base Case)'!AM173</f>
        <v>0.36611838042447359</v>
      </c>
      <c r="I17" s="114">
        <f>'[3]Com Forecast (Base Case)'!AN173</f>
        <v>0.3731768350638246</v>
      </c>
      <c r="J17" s="114">
        <f>'[3]Com Forecast (Base Case)'!AO173</f>
        <v>0.34504559304633386</v>
      </c>
      <c r="K17" s="114">
        <f>'[3]Com Forecast (Base Case)'!AP173</f>
        <v>0.2928623587115301</v>
      </c>
      <c r="L17" s="114">
        <f>'[3]Com Forecast (Base Case)'!AQ173</f>
        <v>0.29376294298921468</v>
      </c>
      <c r="M17" s="114">
        <f>'[3]Com Forecast (Base Case)'!AR173</f>
        <v>0.28416308329236456</v>
      </c>
      <c r="N17" s="114">
        <f>'[3]Com Forecast (Base Case)'!AS173</f>
        <v>0.36455471421578001</v>
      </c>
      <c r="O17" s="114">
        <f>'[3]Com Forecast (Base Case)'!AT173</f>
        <v>0.42646627810709853</v>
      </c>
      <c r="P17" s="114">
        <f>'[3]Com Forecast (Base Case)'!AU173</f>
        <v>0.44956380488737768</v>
      </c>
      <c r="Q17" s="114">
        <f>'[3]Com Forecast (Base Case)'!AV173</f>
        <v>0.65213839834683018</v>
      </c>
      <c r="R17" s="114">
        <f>'[3]Com Forecast (Base Case)'!AW173</f>
        <v>0.73353807331773047</v>
      </c>
      <c r="S17" s="114">
        <f>'[3]Com Forecast (Base Case)'!AX173</f>
        <v>0.65560780242911365</v>
      </c>
      <c r="T17" s="114">
        <f>'[3]Com Forecast (Base Case)'!AY173</f>
        <v>0.64604928436358278</v>
      </c>
      <c r="U17" s="114">
        <f>'[3]Com Forecast (Base Case)'!AZ173</f>
        <v>0.62178261445398098</v>
      </c>
      <c r="V17" s="114">
        <f>'[3]Com Forecast (Base Case)'!BA173</f>
        <v>0.52554853465709617</v>
      </c>
      <c r="W17" s="114">
        <f>'[3]Com Forecast (Base Case)'!BB173</f>
        <v>0.53266253778165396</v>
      </c>
      <c r="X17" s="114">
        <f>'[3]Com Forecast (Base Case)'!BC173</f>
        <v>0.50454130308386236</v>
      </c>
      <c r="Y17" s="44"/>
    </row>
    <row r="18" spans="2:25">
      <c r="C18" s="97" t="s">
        <v>390</v>
      </c>
      <c r="E18" s="114">
        <f>'[3]Com Forecast (Base Case)'!AJ174</f>
        <v>1.3432446364579429</v>
      </c>
      <c r="F18" s="114">
        <f>'[3]Com Forecast (Base Case)'!AK174</f>
        <v>2.7275899469990224</v>
      </c>
      <c r="G18" s="114">
        <f>'[3]Com Forecast (Base Case)'!AL174</f>
        <v>2.2451802625726844</v>
      </c>
      <c r="H18" s="114">
        <f>'[3]Com Forecast (Base Case)'!AM174</f>
        <v>1.3846551620328988</v>
      </c>
      <c r="I18" s="114">
        <f>'[3]Com Forecast (Base Case)'!AN174</f>
        <v>1.414332931216091</v>
      </c>
      <c r="J18" s="114">
        <f>'[3]Com Forecast (Base Case)'!AO174</f>
        <v>1.3048976182463843</v>
      </c>
      <c r="K18" s="114">
        <f>'[3]Com Forecast (Base Case)'!AP174</f>
        <v>1.1035456427042536</v>
      </c>
      <c r="L18" s="114">
        <f>'[3]Com Forecast (Base Case)'!AQ174</f>
        <v>1.0932193385059683</v>
      </c>
      <c r="M18" s="114">
        <f>'[3]Com Forecast (Base Case)'!AR174</f>
        <v>1.0602010304011045</v>
      </c>
      <c r="N18" s="114">
        <f>'[3]Com Forecast (Base Case)'!AS174</f>
        <v>1.3687417218066935</v>
      </c>
      <c r="O18" s="114">
        <f>'[3]Com Forecast (Base Case)'!AT174</f>
        <v>1.6102119957699914</v>
      </c>
      <c r="P18" s="114">
        <f>'[3]Com Forecast (Base Case)'!AU174</f>
        <v>1.7014476793012303</v>
      </c>
      <c r="Q18" s="114">
        <f>'[3]Com Forecast (Base Case)'!AV174</f>
        <v>2.4475448442766612</v>
      </c>
      <c r="R18" s="114">
        <f>'[3]Com Forecast (Base Case)'!AW174</f>
        <v>2.7642584104961641</v>
      </c>
      <c r="S18" s="114">
        <f>'[3]Com Forecast (Base Case)'!AX174</f>
        <v>2.4645092385842489</v>
      </c>
      <c r="T18" s="114">
        <f>'[3]Com Forecast (Base Case)'!AY174</f>
        <v>2.435211674558635</v>
      </c>
      <c r="U18" s="114">
        <f>'[3]Com Forecast (Base Case)'!AZ174</f>
        <v>2.3436666024455817</v>
      </c>
      <c r="V18" s="114">
        <f>'[3]Com Forecast (Base Case)'!BA174</f>
        <v>1.9970991421399598</v>
      </c>
      <c r="W18" s="114">
        <f>'[3]Com Forecast (Base Case)'!BB174</f>
        <v>2.0220850932468024</v>
      </c>
      <c r="X18" s="114">
        <f>'[3]Com Forecast (Base Case)'!BC174</f>
        <v>1.9074632582746243</v>
      </c>
      <c r="Y18" s="44"/>
    </row>
    <row r="19" spans="2:25">
      <c r="C19" s="97" t="s">
        <v>391</v>
      </c>
      <c r="E19" s="114">
        <f>'[3]Com Forecast (Base Case)'!AJ175</f>
        <v>0.42474203674104466</v>
      </c>
      <c r="F19" s="114">
        <f>'[3]Com Forecast (Base Case)'!AK175</f>
        <v>0.86249938561661099</v>
      </c>
      <c r="G19" s="114">
        <f>'[3]Com Forecast (Base Case)'!AL175</f>
        <v>0.71243811393533818</v>
      </c>
      <c r="H19" s="114">
        <f>'[3]Com Forecast (Base Case)'!AM175</f>
        <v>0.43988135050703958</v>
      </c>
      <c r="I19" s="114">
        <f>'[3]Com Forecast (Base Case)'!AN175</f>
        <v>0.44879648252082133</v>
      </c>
      <c r="J19" s="114">
        <f>'[3]Com Forecast (Base Case)'!AO175</f>
        <v>0.41374173801952452</v>
      </c>
      <c r="K19" s="114">
        <f>'[3]Com Forecast (Base Case)'!AP175</f>
        <v>0.34301620014224921</v>
      </c>
      <c r="L19" s="114">
        <f>'[3]Com Forecast (Base Case)'!AQ175</f>
        <v>0.33946657261656726</v>
      </c>
      <c r="M19" s="114">
        <f>'[3]Com Forecast (Base Case)'!AR175</f>
        <v>0.32965754978673117</v>
      </c>
      <c r="N19" s="114">
        <f>'[3]Com Forecast (Base Case)'!AS175</f>
        <v>0.43689232903555525</v>
      </c>
      <c r="O19" s="114">
        <f>'[3]Com Forecast (Base Case)'!AT175</f>
        <v>0.51886957722704219</v>
      </c>
      <c r="P19" s="114">
        <f>'[3]Com Forecast (Base Case)'!AU175</f>
        <v>0.54817313334918127</v>
      </c>
      <c r="Q19" s="114">
        <f>'[3]Com Forecast (Base Case)'!AV175</f>
        <v>0.77969532117377649</v>
      </c>
      <c r="R19" s="114">
        <f>'[3]Com Forecast (Base Case)'!AW175</f>
        <v>0.87858644381951334</v>
      </c>
      <c r="S19" s="114">
        <f>'[3]Com Forecast (Base Case)'!AX175</f>
        <v>0.78420074698109388</v>
      </c>
      <c r="T19" s="114">
        <f>'[3]Com Forecast (Base Case)'!AY175</f>
        <v>0.77728841592354081</v>
      </c>
      <c r="U19" s="114">
        <f>'[3]Com Forecast (Base Case)'!AZ175</f>
        <v>0.74886674252534069</v>
      </c>
      <c r="V19" s="114">
        <f>'[3]Com Forecast (Base Case)'!BA175</f>
        <v>0.63964179951326661</v>
      </c>
      <c r="W19" s="114">
        <f>'[3]Com Forecast (Base Case)'!BB175</f>
        <v>0.64714740319049269</v>
      </c>
      <c r="X19" s="114">
        <f>'[3]Com Forecast (Base Case)'!BC175</f>
        <v>0.61166389038687663</v>
      </c>
      <c r="Y19" s="44"/>
    </row>
    <row r="20" spans="2:25">
      <c r="C20" s="19" t="s">
        <v>392</v>
      </c>
      <c r="E20" s="114">
        <f>'[3]Com Forecast (Base Case)'!AJ176</f>
        <v>0.50322888648933484</v>
      </c>
      <c r="F20" s="114">
        <f>'[3]Com Forecast (Base Case)'!AK176</f>
        <v>0.49337113702797691</v>
      </c>
      <c r="G20" s="114">
        <f>'[3]Com Forecast (Base Case)'!AL176</f>
        <v>1.1029723159217257</v>
      </c>
      <c r="H20" s="114">
        <f>'[3]Com Forecast (Base Case)'!AM176</f>
        <v>0.94992456965043459</v>
      </c>
      <c r="I20" s="114">
        <f>'[3]Com Forecast (Base Case)'!AN176</f>
        <v>0.71720701164062661</v>
      </c>
      <c r="J20" s="114">
        <f>'[3]Com Forecast (Base Case)'!AO176</f>
        <v>0.7442281187428561</v>
      </c>
      <c r="K20" s="114">
        <f>'[3]Com Forecast (Base Case)'!AP176</f>
        <v>0.85140099810585501</v>
      </c>
      <c r="L20" s="114">
        <f>'[3]Com Forecast (Base Case)'!AQ176</f>
        <v>0.99139466996200198</v>
      </c>
      <c r="M20" s="114">
        <f>'[3]Com Forecast (Base Case)'!AR176</f>
        <v>1.5014629353162949</v>
      </c>
      <c r="N20" s="114">
        <f>'[3]Com Forecast (Base Case)'!AS176</f>
        <v>1.8697826256608596</v>
      </c>
      <c r="O20" s="114">
        <f>'[3]Com Forecast (Base Case)'!AT176</f>
        <v>1.6452707482432332</v>
      </c>
      <c r="P20" s="114">
        <f>'[3]Com Forecast (Base Case)'!AU176</f>
        <v>1.6753181172445872</v>
      </c>
      <c r="Q20" s="114">
        <f>'[3]Com Forecast (Base Case)'!AV176</f>
        <v>1.7943041099264481</v>
      </c>
      <c r="R20" s="114">
        <f>'[3]Com Forecast (Base Case)'!AW176</f>
        <v>1.8624299937819393</v>
      </c>
      <c r="S20" s="114">
        <f>'[3]Com Forecast (Base Case)'!AX176</f>
        <v>1.7489264522150836</v>
      </c>
      <c r="T20" s="114">
        <f>'[3]Com Forecast (Base Case)'!AY176</f>
        <v>1.7975598556031414</v>
      </c>
      <c r="U20" s="114">
        <f>'[3]Com Forecast (Base Case)'!AZ176</f>
        <v>1.6195220459723754</v>
      </c>
      <c r="V20" s="114">
        <f>'[3]Com Forecast (Base Case)'!BA176</f>
        <v>1.8221433074925411</v>
      </c>
      <c r="W20" s="114">
        <f>'[3]Com Forecast (Base Case)'!BB176</f>
        <v>1.6336676691608698</v>
      </c>
      <c r="X20" s="114">
        <f>'[3]Com Forecast (Base Case)'!BC176</f>
        <v>1.7826242149357872</v>
      </c>
      <c r="Y20" s="44"/>
    </row>
    <row r="21" spans="2:25">
      <c r="C21" s="19" t="s">
        <v>373</v>
      </c>
      <c r="E21" s="114">
        <f>'[3]Com Forecast (Base Case)'!AJ177</f>
        <v>0.63957928675752418</v>
      </c>
      <c r="F21" s="114">
        <f>'[3]Com Forecast (Base Case)'!AK177</f>
        <v>0.2800209986196866</v>
      </c>
      <c r="G21" s="114">
        <f>'[3]Com Forecast (Base Case)'!AL177</f>
        <v>0.29719871383536939</v>
      </c>
      <c r="H21" s="114">
        <f>'[3]Com Forecast (Base Case)'!AM177</f>
        <v>0.58203115602335975</v>
      </c>
      <c r="I21" s="114">
        <f>'[3]Com Forecast (Base Case)'!AN177</f>
        <v>0.83189457735737737</v>
      </c>
      <c r="J21" s="114">
        <f>'[3]Com Forecast (Base Case)'!AO177</f>
        <v>0.66610454718876777</v>
      </c>
      <c r="K21" s="114">
        <f>'[3]Com Forecast (Base Case)'!AP177</f>
        <v>0.73648247778559484</v>
      </c>
      <c r="L21" s="114">
        <f>'[3]Com Forecast (Base Case)'!AQ177</f>
        <v>0.64334185638367225</v>
      </c>
      <c r="M21" s="114">
        <f>'[3]Com Forecast (Base Case)'!AR177</f>
        <v>0.97289424291238524</v>
      </c>
      <c r="N21" s="114">
        <f>'[3]Com Forecast (Base Case)'!AS177</f>
        <v>1.1820978013224126</v>
      </c>
      <c r="O21" s="114">
        <f>'[3]Com Forecast (Base Case)'!AT177</f>
        <v>1.1785313924254113</v>
      </c>
      <c r="P21" s="114">
        <f>'[3]Com Forecast (Base Case)'!AU177</f>
        <v>1.2952038876416079</v>
      </c>
      <c r="Q21" s="114">
        <f>'[3]Com Forecast (Base Case)'!AV177</f>
        <v>1.3229243736280945</v>
      </c>
      <c r="R21" s="114">
        <f>'[3]Com Forecast (Base Case)'!AW177</f>
        <v>1.422909455419719</v>
      </c>
      <c r="S21" s="114">
        <f>'[3]Com Forecast (Base Case)'!AX177</f>
        <v>1.4430187909981058</v>
      </c>
      <c r="T21" s="114">
        <f>'[3]Com Forecast (Base Case)'!AY177</f>
        <v>1.2923971403480323</v>
      </c>
      <c r="U21" s="114">
        <f>'[3]Com Forecast (Base Case)'!AZ177</f>
        <v>1.1785050733908478</v>
      </c>
      <c r="V21" s="114">
        <f>'[3]Com Forecast (Base Case)'!BA177</f>
        <v>1.3433889489273994</v>
      </c>
      <c r="W21" s="114">
        <f>'[3]Com Forecast (Base Case)'!BB177</f>
        <v>1.2265545990556588</v>
      </c>
      <c r="X21" s="114">
        <f>'[3]Com Forecast (Base Case)'!BC177</f>
        <v>1.2571458643971927</v>
      </c>
      <c r="Y21" s="44"/>
    </row>
    <row r="22" spans="2:25">
      <c r="C22" s="19" t="s">
        <v>374</v>
      </c>
      <c r="E22" s="114">
        <f>'[3]Com Forecast (Base Case)'!AJ178</f>
        <v>7.9301406957527112</v>
      </c>
      <c r="F22" s="114">
        <f>'[3]Com Forecast (Base Case)'!AK178</f>
        <v>7.6586609772993617</v>
      </c>
      <c r="G22" s="114">
        <f>'[3]Com Forecast (Base Case)'!AL178</f>
        <v>7.5774552212762423</v>
      </c>
      <c r="H22" s="114">
        <f>'[3]Com Forecast (Base Case)'!AM178</f>
        <v>5.6453939930651131</v>
      </c>
      <c r="I22" s="114">
        <f>'[3]Com Forecast (Base Case)'!AN178</f>
        <v>4.800793231843981</v>
      </c>
      <c r="J22" s="114">
        <f>'[3]Com Forecast (Base Case)'!AO178</f>
        <v>3.5881391412601156</v>
      </c>
      <c r="K22" s="114">
        <f>'[3]Com Forecast (Base Case)'!AP178</f>
        <v>3.1529819033971824</v>
      </c>
      <c r="L22" s="114">
        <f>'[3]Com Forecast (Base Case)'!AQ178</f>
        <v>4.0691744688008198</v>
      </c>
      <c r="M22" s="114">
        <f>'[3]Com Forecast (Base Case)'!AR178</f>
        <v>4.5400289951106014</v>
      </c>
      <c r="N22" s="114">
        <f>'[3]Com Forecast (Base Case)'!AS178</f>
        <v>4.8555474587969272</v>
      </c>
      <c r="O22" s="114">
        <f>'[3]Com Forecast (Base Case)'!AT178</f>
        <v>4.6966359797376018</v>
      </c>
      <c r="P22" s="114">
        <f>'[3]Com Forecast (Base Case)'!AU178</f>
        <v>4.8557170740974245</v>
      </c>
      <c r="Q22" s="114">
        <f>'[3]Com Forecast (Base Case)'!AV178</f>
        <v>4.451750056135543</v>
      </c>
      <c r="R22" s="114">
        <f>'[3]Com Forecast (Base Case)'!AW178</f>
        <v>3.8657972013430704</v>
      </c>
      <c r="S22" s="114">
        <f>'[3]Com Forecast (Base Case)'!AX178</f>
        <v>3.9817445148405937</v>
      </c>
      <c r="T22" s="114">
        <f>'[3]Com Forecast (Base Case)'!AY178</f>
        <v>3.9951806948216846</v>
      </c>
      <c r="U22" s="114">
        <f>'[3]Com Forecast (Base Case)'!AZ178</f>
        <v>4.4738164673360306</v>
      </c>
      <c r="V22" s="114">
        <f>'[3]Com Forecast (Base Case)'!BA178</f>
        <v>4.2737219736102183</v>
      </c>
      <c r="W22" s="114">
        <f>'[3]Com Forecast (Base Case)'!BB178</f>
        <v>4.0870251812551333</v>
      </c>
      <c r="X22" s="114">
        <f>'[3]Com Forecast (Base Case)'!BC178</f>
        <v>4.137725578117939</v>
      </c>
      <c r="Y22" s="44"/>
    </row>
    <row r="23" spans="2:25">
      <c r="C23" s="19" t="s">
        <v>375</v>
      </c>
      <c r="E23" s="114">
        <f>'[3]Com Forecast (Base Case)'!AJ179</f>
        <v>0.30110367185511056</v>
      </c>
      <c r="F23" s="114">
        <f>'[3]Com Forecast (Base Case)'!AK179</f>
        <v>0.38924897939746522</v>
      </c>
      <c r="G23" s="114">
        <f>'[3]Com Forecast (Base Case)'!AL179</f>
        <v>0.34341311895347121</v>
      </c>
      <c r="H23" s="114">
        <f>'[3]Com Forecast (Base Case)'!AM179</f>
        <v>0.29927348040561341</v>
      </c>
      <c r="I23" s="114">
        <f>'[3]Com Forecast (Base Case)'!AN179</f>
        <v>0.29688874456634085</v>
      </c>
      <c r="J23" s="114">
        <f>'[3]Com Forecast (Base Case)'!AO179</f>
        <v>0.29379933994281465</v>
      </c>
      <c r="K23" s="114">
        <f>'[3]Com Forecast (Base Case)'!AP179</f>
        <v>0.29041766271303127</v>
      </c>
      <c r="L23" s="114">
        <f>'[3]Com Forecast (Base Case)'!AQ179</f>
        <v>0.28614144770449462</v>
      </c>
      <c r="M23" s="114">
        <f>'[3]Com Forecast (Base Case)'!AR179</f>
        <v>0.28163861967746157</v>
      </c>
      <c r="N23" s="114">
        <f>'[3]Com Forecast (Base Case)'!AS179</f>
        <v>0.27688800876616482</v>
      </c>
      <c r="O23" s="114">
        <f>'[3]Com Forecast (Base Case)'!AT179</f>
        <v>0.27357754310134663</v>
      </c>
      <c r="P23" s="114">
        <f>'[3]Com Forecast (Base Case)'!AU179</f>
        <v>0.27063184585003941</v>
      </c>
      <c r="Q23" s="114">
        <f>'[3]Com Forecast (Base Case)'!AV179</f>
        <v>0.26801411864303953</v>
      </c>
      <c r="R23" s="114">
        <f>'[3]Com Forecast (Base Case)'!AW179</f>
        <v>0.26660240614409092</v>
      </c>
      <c r="S23" s="114">
        <f>'[3]Com Forecast (Base Case)'!AX179</f>
        <v>0.25138198684402913</v>
      </c>
      <c r="T23" s="114">
        <f>'[3]Com Forecast (Base Case)'!AY179</f>
        <v>0.26455339135243683</v>
      </c>
      <c r="U23" s="114">
        <f>'[3]Com Forecast (Base Case)'!AZ179</f>
        <v>0.26299167309250365</v>
      </c>
      <c r="V23" s="114">
        <f>'[3]Com Forecast (Base Case)'!BA179</f>
        <v>0.26140909607327911</v>
      </c>
      <c r="W23" s="114">
        <f>'[3]Com Forecast (Base Case)'!BB179</f>
        <v>0.25947687815142023</v>
      </c>
      <c r="X23" s="114">
        <f>'[3]Com Forecast (Base Case)'!BC179</f>
        <v>0.25750619496776178</v>
      </c>
      <c r="Y23" s="44"/>
    </row>
    <row r="24" spans="2:25">
      <c r="C24" s="19" t="s">
        <v>393</v>
      </c>
      <c r="E24" s="114">
        <f>'[3]Com Forecast (Base Case)'!AJ180</f>
        <v>0.1534457254274641</v>
      </c>
      <c r="F24" s="114">
        <f>'[3]Com Forecast (Base Case)'!AK180</f>
        <v>0.19765540078516197</v>
      </c>
      <c r="G24" s="114">
        <f>'[3]Com Forecast (Base Case)'!AL180</f>
        <v>0.18600542935034625</v>
      </c>
      <c r="H24" s="114">
        <f>'[3]Com Forecast (Base Case)'!AM180</f>
        <v>9.5760802585072302E-2</v>
      </c>
      <c r="I24" s="114">
        <f>'[3]Com Forecast (Base Case)'!AN180</f>
        <v>0.10062051473914659</v>
      </c>
      <c r="J24" s="114">
        <f>'[3]Com Forecast (Base Case)'!AO180</f>
        <v>8.5646792534183808E-2</v>
      </c>
      <c r="K24" s="114">
        <f>'[3]Com Forecast (Base Case)'!AP180</f>
        <v>6.5415041923045286E-2</v>
      </c>
      <c r="L24" s="114">
        <f>'[3]Com Forecast (Base Case)'!AQ180</f>
        <v>5.7242996146950373E-2</v>
      </c>
      <c r="M24" s="114">
        <f>'[3]Com Forecast (Base Case)'!AR180</f>
        <v>5.5087150941189433E-2</v>
      </c>
      <c r="N24" s="114">
        <f>'[3]Com Forecast (Base Case)'!AS180</f>
        <v>7.3916214299540497E-2</v>
      </c>
      <c r="O24" s="114">
        <f>'[3]Com Forecast (Base Case)'!AT180</f>
        <v>9.2056169088318471E-2</v>
      </c>
      <c r="P24" s="114">
        <f>'[3]Com Forecast (Base Case)'!AU180</f>
        <v>0.10393709432109566</v>
      </c>
      <c r="Q24" s="114">
        <f>'[3]Com Forecast (Base Case)'!AV180</f>
        <v>0.15172170448022598</v>
      </c>
      <c r="R24" s="114">
        <f>'[3]Com Forecast (Base Case)'!AW180</f>
        <v>0.15706997726929292</v>
      </c>
      <c r="S24" s="114">
        <f>'[3]Com Forecast (Base Case)'!AX180</f>
        <v>0.14510580631504899</v>
      </c>
      <c r="T24" s="114">
        <f>'[3]Com Forecast (Base Case)'!AY180</f>
        <v>0.15272706829792246</v>
      </c>
      <c r="U24" s="114">
        <f>'[3]Com Forecast (Base Case)'!AZ180</f>
        <v>0.14104647748606622</v>
      </c>
      <c r="V24" s="114">
        <f>'[3]Com Forecast (Base Case)'!BA180</f>
        <v>0.11700741064540764</v>
      </c>
      <c r="W24" s="114">
        <f>'[3]Com Forecast (Base Case)'!BB180</f>
        <v>0.1200067315077773</v>
      </c>
      <c r="X24" s="114">
        <f>'[3]Com Forecast (Base Case)'!BC180</f>
        <v>0.11457442878633581</v>
      </c>
      <c r="Y24" s="44"/>
    </row>
    <row r="25" spans="2:25">
      <c r="C25" s="19" t="s">
        <v>376</v>
      </c>
      <c r="E25" s="114">
        <f>'[3]Com Forecast (Base Case)'!AJ181</f>
        <v>0.65647802514629705</v>
      </c>
      <c r="F25" s="114">
        <f>'[3]Com Forecast (Base Case)'!AK181</f>
        <v>0.46894871790011039</v>
      </c>
      <c r="G25" s="114">
        <f>'[3]Com Forecast (Base Case)'!AL181</f>
        <v>0.47387410836125871</v>
      </c>
      <c r="H25" s="114">
        <f>'[3]Com Forecast (Base Case)'!AM181</f>
        <v>0.45144590813821411</v>
      </c>
      <c r="I25" s="114">
        <f>'[3]Com Forecast (Base Case)'!AN181</f>
        <v>0.4505136151455652</v>
      </c>
      <c r="J25" s="114">
        <f>'[3]Com Forecast (Base Case)'!AO181</f>
        <v>0.44778046039172248</v>
      </c>
      <c r="K25" s="114">
        <f>'[3]Com Forecast (Base Case)'!AP181</f>
        <v>0.44523396067124349</v>
      </c>
      <c r="L25" s="114">
        <f>'[3]Com Forecast (Base Case)'!AQ181</f>
        <v>0.44273536313864043</v>
      </c>
      <c r="M25" s="114">
        <f>'[3]Com Forecast (Base Case)'!AR181</f>
        <v>0.4399078135546039</v>
      </c>
      <c r="N25" s="114">
        <f>'[3]Com Forecast (Base Case)'!AS181</f>
        <v>0.43708606600163591</v>
      </c>
      <c r="O25" s="114">
        <f>'[3]Com Forecast (Base Case)'!AT181</f>
        <v>0.43513915585550955</v>
      </c>
      <c r="P25" s="114">
        <f>'[3]Com Forecast (Base Case)'!AU181</f>
        <v>0.43580404899906589</v>
      </c>
      <c r="Q25" s="114">
        <f>'[3]Com Forecast (Base Case)'!AV181</f>
        <v>0.59161866303702282</v>
      </c>
      <c r="R25" s="114">
        <f>'[3]Com Forecast (Base Case)'!AW181</f>
        <v>0.66467702134516005</v>
      </c>
      <c r="S25" s="114">
        <f>'[3]Com Forecast (Base Case)'!AX181</f>
        <v>0.65353995366480533</v>
      </c>
      <c r="T25" s="114">
        <f>'[3]Com Forecast (Base Case)'!AY181</f>
        <v>0.676060915960916</v>
      </c>
      <c r="U25" s="114">
        <f>'[3]Com Forecast (Base Case)'!AZ181</f>
        <v>0.70559825286541389</v>
      </c>
      <c r="V25" s="114">
        <f>'[3]Com Forecast (Base Case)'!BA181</f>
        <v>0.63206878506691044</v>
      </c>
      <c r="W25" s="114">
        <f>'[3]Com Forecast (Base Case)'!BB181</f>
        <v>0.63726309269471215</v>
      </c>
      <c r="X25" s="114">
        <f>'[3]Com Forecast (Base Case)'!BC181</f>
        <v>0.5828366650853003</v>
      </c>
      <c r="Y25" s="44"/>
    </row>
    <row r="26" spans="2:25">
      <c r="C26" s="19" t="s">
        <v>377</v>
      </c>
      <c r="E26" s="114">
        <f>'[3]Com Forecast (Base Case)'!AJ182</f>
        <v>1.4231904443967454</v>
      </c>
      <c r="F26" s="114">
        <f>'[3]Com Forecast (Base Case)'!AK182</f>
        <v>1.0326774321313152</v>
      </c>
      <c r="G26" s="114">
        <f>'[3]Com Forecast (Base Case)'!AL182</f>
        <v>1.0158776160943388</v>
      </c>
      <c r="H26" s="114">
        <f>'[3]Com Forecast (Base Case)'!AM182</f>
        <v>0.74304915446037911</v>
      </c>
      <c r="I26" s="114">
        <f>'[3]Com Forecast (Base Case)'!AN182</f>
        <v>0.76054102414226543</v>
      </c>
      <c r="J26" s="114">
        <f>'[3]Com Forecast (Base Case)'!AO182</f>
        <v>0.65616402459427536</v>
      </c>
      <c r="K26" s="114">
        <f>'[3]Com Forecast (Base Case)'!AP182</f>
        <v>0.62755023267601961</v>
      </c>
      <c r="L26" s="114">
        <f>'[3]Com Forecast (Base Case)'!AQ182</f>
        <v>0.61023293273354484</v>
      </c>
      <c r="M26" s="114">
        <f>'[3]Com Forecast (Base Case)'!AR182</f>
        <v>0.60571699788717037</v>
      </c>
      <c r="N26" s="114">
        <f>'[3]Com Forecast (Base Case)'!AS182</f>
        <v>0.65097903457434547</v>
      </c>
      <c r="O26" s="114">
        <f>'[3]Com Forecast (Base Case)'!AT182</f>
        <v>0.69319811486407867</v>
      </c>
      <c r="P26" s="114">
        <f>'[3]Com Forecast (Base Case)'!AU182</f>
        <v>0.78843795894088464</v>
      </c>
      <c r="Q26" s="114">
        <f>'[3]Com Forecast (Base Case)'!AV182</f>
        <v>1.3645659476947984</v>
      </c>
      <c r="R26" s="114">
        <f>'[3]Com Forecast (Base Case)'!AW182</f>
        <v>1.6032227373726178</v>
      </c>
      <c r="S26" s="114">
        <f>'[3]Com Forecast (Base Case)'!AX182</f>
        <v>1.6412696995684901</v>
      </c>
      <c r="T26" s="114">
        <f>'[3]Com Forecast (Base Case)'!AY182</f>
        <v>1.670283030615213</v>
      </c>
      <c r="U26" s="114">
        <f>'[3]Com Forecast (Base Case)'!AZ182</f>
        <v>1.755661848186447</v>
      </c>
      <c r="V26" s="114">
        <f>'[3]Com Forecast (Base Case)'!BA182</f>
        <v>1.4871375295645746</v>
      </c>
      <c r="W26" s="114">
        <f>'[3]Com Forecast (Base Case)'!BB182</f>
        <v>1.4400033906080374</v>
      </c>
      <c r="X26" s="114">
        <f>'[3]Com Forecast (Base Case)'!BC182</f>
        <v>1.3499648074414823</v>
      </c>
      <c r="Y26" s="44"/>
    </row>
    <row r="27" spans="2:25">
      <c r="C27" s="19" t="s">
        <v>378</v>
      </c>
      <c r="E27" s="114">
        <f>'[3]Com Forecast (Base Case)'!AJ183</f>
        <v>2.9843729551074403</v>
      </c>
      <c r="F27" s="114">
        <f>'[3]Com Forecast (Base Case)'!AK183</f>
        <v>4.1336070304911159</v>
      </c>
      <c r="G27" s="114">
        <f>'[3]Com Forecast (Base Case)'!AL183</f>
        <v>3.5601449453189118</v>
      </c>
      <c r="H27" s="114">
        <f>'[3]Com Forecast (Base Case)'!AM183</f>
        <v>3.2007770264658664</v>
      </c>
      <c r="I27" s="114">
        <f>'[3]Com Forecast (Base Case)'!AN183</f>
        <v>2.6531465767673241</v>
      </c>
      <c r="J27" s="114">
        <f>'[3]Com Forecast (Base Case)'!AO183</f>
        <v>1.8730082465149496</v>
      </c>
      <c r="K27" s="114">
        <f>'[3]Com Forecast (Base Case)'!AP183</f>
        <v>1.6467285324389391</v>
      </c>
      <c r="L27" s="114">
        <f>'[3]Com Forecast (Base Case)'!AQ183</f>
        <v>1.5196240263467067</v>
      </c>
      <c r="M27" s="114">
        <f>'[3]Com Forecast (Base Case)'!AR183</f>
        <v>1.3328145698119136</v>
      </c>
      <c r="N27" s="114">
        <f>'[3]Com Forecast (Base Case)'!AS183</f>
        <v>1.3372342578617185</v>
      </c>
      <c r="O27" s="114">
        <f>'[3]Com Forecast (Base Case)'!AT183</f>
        <v>1.4086686461757902</v>
      </c>
      <c r="P27" s="114">
        <f>'[3]Com Forecast (Base Case)'!AU183</f>
        <v>1.6725933548501446</v>
      </c>
      <c r="Q27" s="114">
        <f>'[3]Com Forecast (Base Case)'!AV183</f>
        <v>2.0158466086985318</v>
      </c>
      <c r="R27" s="114">
        <f>'[3]Com Forecast (Base Case)'!AW183</f>
        <v>2.3033709594417431</v>
      </c>
      <c r="S27" s="114">
        <f>'[3]Com Forecast (Base Case)'!AX183</f>
        <v>2.063930246052466</v>
      </c>
      <c r="T27" s="114">
        <f>'[3]Com Forecast (Base Case)'!AY183</f>
        <v>1.9880083370090949</v>
      </c>
      <c r="U27" s="114">
        <f>'[3]Com Forecast (Base Case)'!AZ183</f>
        <v>1.9342270452860566</v>
      </c>
      <c r="V27" s="114">
        <f>'[3]Com Forecast (Base Case)'!BA183</f>
        <v>1.774507966199161</v>
      </c>
      <c r="W27" s="114">
        <f>'[3]Com Forecast (Base Case)'!BB183</f>
        <v>1.6723841845019074</v>
      </c>
      <c r="X27" s="114">
        <f>'[3]Com Forecast (Base Case)'!BC183</f>
        <v>1.5414284807799123</v>
      </c>
      <c r="Y27" s="44"/>
    </row>
    <row r="28" spans="2:25">
      <c r="C28" s="97" t="s">
        <v>394</v>
      </c>
      <c r="E28" s="114">
        <f>'[3]Com Forecast (Base Case)'!AJ184</f>
        <v>2.9815730429100533</v>
      </c>
      <c r="F28" s="114">
        <f>'[3]Com Forecast (Base Case)'!AK184</f>
        <v>4.5029406937179912</v>
      </c>
      <c r="G28" s="114">
        <f>'[3]Com Forecast (Base Case)'!AL184</f>
        <v>4.0786070344439063</v>
      </c>
      <c r="H28" s="114">
        <f>'[3]Com Forecast (Base Case)'!AM184</f>
        <v>3.5919834720533679</v>
      </c>
      <c r="I28" s="114">
        <f>'[3]Com Forecast (Base Case)'!AN184</f>
        <v>3.0400934926407626</v>
      </c>
      <c r="J28" s="114">
        <f>'[3]Com Forecast (Base Case)'!AO184</f>
        <v>2.3018670718031324</v>
      </c>
      <c r="K28" s="114">
        <f>'[3]Com Forecast (Base Case)'!AP184</f>
        <v>2.1321468422073435</v>
      </c>
      <c r="L28" s="114">
        <f>'[3]Com Forecast (Base Case)'!AQ184</f>
        <v>1.9771504564110642</v>
      </c>
      <c r="M28" s="114">
        <f>'[3]Com Forecast (Base Case)'!AR184</f>
        <v>1.8096072137015302</v>
      </c>
      <c r="N28" s="114">
        <f>'[3]Com Forecast (Base Case)'!AS184</f>
        <v>1.9023478055732992</v>
      </c>
      <c r="O28" s="114">
        <f>'[3]Com Forecast (Base Case)'!AT184</f>
        <v>2.0129777404511922</v>
      </c>
      <c r="P28" s="114">
        <f>'[3]Com Forecast (Base Case)'!AU184</f>
        <v>2.304026079874093</v>
      </c>
      <c r="Q28" s="114">
        <f>'[3]Com Forecast (Base Case)'!AV184</f>
        <v>2.7992417645016405</v>
      </c>
      <c r="R28" s="114">
        <f>'[3]Com Forecast (Base Case)'!AW184</f>
        <v>3.0682339807477179</v>
      </c>
      <c r="S28" s="114">
        <f>'[3]Com Forecast (Base Case)'!AX184</f>
        <v>2.7441690138981158</v>
      </c>
      <c r="T28" s="114">
        <f>'[3]Com Forecast (Base Case)'!AY184</f>
        <v>2.8046561391012603</v>
      </c>
      <c r="U28" s="114">
        <f>'[3]Com Forecast (Base Case)'!AZ184</f>
        <v>2.7282838662201567</v>
      </c>
      <c r="V28" s="114">
        <f>'[3]Com Forecast (Base Case)'!BA184</f>
        <v>2.4959637785038216</v>
      </c>
      <c r="W28" s="114">
        <f>'[3]Com Forecast (Base Case)'!BB184</f>
        <v>2.4392052334479857</v>
      </c>
      <c r="X28" s="114">
        <f>'[3]Com Forecast (Base Case)'!BC184</f>
        <v>2.3386950979959957</v>
      </c>
      <c r="Y28" s="44"/>
    </row>
    <row r="29" spans="2:25">
      <c r="C29" s="19" t="s">
        <v>379</v>
      </c>
      <c r="E29" s="114">
        <f>'[3]Com Forecast (Base Case)'!AJ185</f>
        <v>4.2644375966469603</v>
      </c>
      <c r="F29" s="114">
        <f>'[3]Com Forecast (Base Case)'!AK185</f>
        <v>3.1854829351393543</v>
      </c>
      <c r="G29" s="114">
        <f>'[3]Com Forecast (Base Case)'!AL185</f>
        <v>3.1699057451518957</v>
      </c>
      <c r="H29" s="114">
        <f>'[3]Com Forecast (Base Case)'!AM185</f>
        <v>2.2628528186826316</v>
      </c>
      <c r="I29" s="114">
        <f>'[3]Com Forecast (Base Case)'!AN185</f>
        <v>2.6023617076700645</v>
      </c>
      <c r="J29" s="114">
        <f>'[3]Com Forecast (Base Case)'!AO185</f>
        <v>2.2919684786454506</v>
      </c>
      <c r="K29" s="114">
        <f>'[3]Com Forecast (Base Case)'!AP185</f>
        <v>2.1556450092355899</v>
      </c>
      <c r="L29" s="114">
        <f>'[3]Com Forecast (Base Case)'!AQ185</f>
        <v>1.4820394508668711</v>
      </c>
      <c r="M29" s="114">
        <f>'[3]Com Forecast (Base Case)'!AR185</f>
        <v>1.5603361472368396</v>
      </c>
      <c r="N29" s="114">
        <f>'[3]Com Forecast (Base Case)'!AS185</f>
        <v>2.3546097038898557</v>
      </c>
      <c r="O29" s="114">
        <f>'[3]Com Forecast (Base Case)'!AT185</f>
        <v>3.2740386396924066</v>
      </c>
      <c r="P29" s="114">
        <f>'[3]Com Forecast (Base Case)'!AU185</f>
        <v>3.6241751874536021</v>
      </c>
      <c r="Q29" s="114">
        <f>'[3]Com Forecast (Base Case)'!AV185</f>
        <v>4.4420137300219826</v>
      </c>
      <c r="R29" s="114">
        <f>'[3]Com Forecast (Base Case)'!AW185</f>
        <v>5.8224273473135861</v>
      </c>
      <c r="S29" s="114">
        <f>'[3]Com Forecast (Base Case)'!AX185</f>
        <v>6.4604400946422142</v>
      </c>
      <c r="T29" s="114">
        <f>'[3]Com Forecast (Base Case)'!AY185</f>
        <v>6.9014803298142597</v>
      </c>
      <c r="U29" s="114">
        <f>'[3]Com Forecast (Base Case)'!AZ185</f>
        <v>6.748515751490312</v>
      </c>
      <c r="V29" s="114">
        <f>'[3]Com Forecast (Base Case)'!BA185</f>
        <v>6.4364694734288266</v>
      </c>
      <c r="W29" s="114">
        <f>'[3]Com Forecast (Base Case)'!BB185</f>
        <v>6.3053235195290611</v>
      </c>
      <c r="X29" s="114">
        <f>'[3]Com Forecast (Base Case)'!BC185</f>
        <v>6.2236620394663484</v>
      </c>
      <c r="Y29" s="44"/>
    </row>
    <row r="30" spans="2:25">
      <c r="C30" s="19" t="s">
        <v>380</v>
      </c>
      <c r="E30" s="114">
        <f>'[3]Com Forecast (Base Case)'!AJ186</f>
        <v>9.3943869595092213</v>
      </c>
      <c r="F30" s="114">
        <f>'[3]Com Forecast (Base Case)'!AK186</f>
        <v>12.863107129152304</v>
      </c>
      <c r="G30" s="114">
        <f>'[3]Com Forecast (Base Case)'!AL186</f>
        <v>10.7220378193485</v>
      </c>
      <c r="H30" s="114">
        <f>'[3]Com Forecast (Base Case)'!AM186</f>
        <v>10.142128438066296</v>
      </c>
      <c r="I30" s="114">
        <f>'[3]Com Forecast (Base Case)'!AN186</f>
        <v>9.4611923499879236</v>
      </c>
      <c r="J30" s="114">
        <f>'[3]Com Forecast (Base Case)'!AO186</f>
        <v>7.3638556881373223</v>
      </c>
      <c r="K30" s="114">
        <f>'[3]Com Forecast (Base Case)'!AP186</f>
        <v>8.1591439254269407</v>
      </c>
      <c r="L30" s="114">
        <f>'[3]Com Forecast (Base Case)'!AQ186</f>
        <v>7.9603673258815011</v>
      </c>
      <c r="M30" s="114">
        <f>'[3]Com Forecast (Base Case)'!AR186</f>
        <v>8.6026166911432824</v>
      </c>
      <c r="N30" s="114">
        <f>'[3]Com Forecast (Base Case)'!AS186</f>
        <v>9.3207800366095146</v>
      </c>
      <c r="O30" s="114">
        <f>'[3]Com Forecast (Base Case)'!AT186</f>
        <v>9.0572786632714859</v>
      </c>
      <c r="P30" s="114">
        <f>'[3]Com Forecast (Base Case)'!AU186</f>
        <v>10.184423730877143</v>
      </c>
      <c r="Q30" s="114">
        <f>'[3]Com Forecast (Base Case)'!AV186</f>
        <v>10.787657533789663</v>
      </c>
      <c r="R30" s="114">
        <f>'[3]Com Forecast (Base Case)'!AW186</f>
        <v>11.005378574708409</v>
      </c>
      <c r="S30" s="114">
        <f>'[3]Com Forecast (Base Case)'!AX186</f>
        <v>10.267063981307951</v>
      </c>
      <c r="T30" s="114">
        <f>'[3]Com Forecast (Base Case)'!AY186</f>
        <v>11.027475862918971</v>
      </c>
      <c r="U30" s="114">
        <f>'[3]Com Forecast (Base Case)'!AZ186</f>
        <v>9.9609233822623686</v>
      </c>
      <c r="V30" s="114">
        <f>'[3]Com Forecast (Base Case)'!BA186</f>
        <v>10.340047869658916</v>
      </c>
      <c r="W30" s="114">
        <f>'[3]Com Forecast (Base Case)'!BB186</f>
        <v>9.8383849729989699</v>
      </c>
      <c r="X30" s="114">
        <f>'[3]Com Forecast (Base Case)'!BC186</f>
        <v>9.3282989614436094</v>
      </c>
      <c r="Y30" s="44"/>
    </row>
    <row r="31" spans="2:25">
      <c r="B31" s="141"/>
      <c r="E31" s="118">
        <f>SUM(E13:E30)</f>
        <v>49.563532910010281</v>
      </c>
      <c r="F31" s="118">
        <f t="shared" ref="F31:X31" si="2">SUM(F13:F30)</f>
        <v>57.114297126179473</v>
      </c>
      <c r="G31" s="118">
        <f t="shared" si="2"/>
        <v>49.358660888456697</v>
      </c>
      <c r="H31" s="118">
        <f t="shared" si="2"/>
        <v>42.883996361562694</v>
      </c>
      <c r="I31" s="118">
        <f t="shared" si="2"/>
        <v>42.769928168515861</v>
      </c>
      <c r="J31" s="118">
        <f t="shared" si="2"/>
        <v>36.559258837741957</v>
      </c>
      <c r="K31" s="118">
        <f t="shared" si="2"/>
        <v>33.347085593434706</v>
      </c>
      <c r="L31" s="118">
        <f t="shared" si="2"/>
        <v>36.515305616596898</v>
      </c>
      <c r="M31" s="118">
        <f t="shared" si="2"/>
        <v>36.312589546095708</v>
      </c>
      <c r="N31" s="118">
        <f t="shared" si="2"/>
        <v>39.06093852873046</v>
      </c>
      <c r="O31" s="118">
        <f t="shared" si="2"/>
        <v>41.721160397442901</v>
      </c>
      <c r="P31" s="118">
        <f t="shared" si="2"/>
        <v>44.358216248359909</v>
      </c>
      <c r="Q31" s="118">
        <f t="shared" si="2"/>
        <v>49.930477203838102</v>
      </c>
      <c r="R31" s="118">
        <f t="shared" si="2"/>
        <v>53.958732397486379</v>
      </c>
      <c r="S31" s="118">
        <f t="shared" si="2"/>
        <v>51.509803850235102</v>
      </c>
      <c r="T31" s="118">
        <f t="shared" si="2"/>
        <v>54.060467297337325</v>
      </c>
      <c r="U31" s="118">
        <f t="shared" si="2"/>
        <v>52.230061485014218</v>
      </c>
      <c r="V31" s="118">
        <f t="shared" si="2"/>
        <v>51.036230165113999</v>
      </c>
      <c r="W31" s="118">
        <f t="shared" si="2"/>
        <v>48.348219984944222</v>
      </c>
      <c r="X31" s="118">
        <f t="shared" si="2"/>
        <v>47.245952894616551</v>
      </c>
      <c r="Y31" s="117"/>
    </row>
    <row r="32" spans="2:25">
      <c r="E32" s="113"/>
      <c r="F32" s="113"/>
      <c r="G32" s="113"/>
      <c r="H32" s="113"/>
      <c r="I32" s="113"/>
      <c r="J32" s="113"/>
      <c r="K32" s="113"/>
      <c r="L32" s="113"/>
      <c r="M32" s="113"/>
      <c r="N32" s="113"/>
      <c r="O32" s="113"/>
      <c r="P32" s="113"/>
      <c r="Q32" s="113"/>
      <c r="R32" s="113"/>
      <c r="S32" s="113"/>
      <c r="T32" s="113"/>
      <c r="U32" s="113"/>
      <c r="V32" s="113"/>
      <c r="W32" s="113"/>
      <c r="X32" s="113"/>
      <c r="Y32" s="44"/>
    </row>
    <row r="33" spans="1:25">
      <c r="A33" s="41"/>
      <c r="B33" s="41"/>
      <c r="D33" s="41"/>
      <c r="E33" s="117" t="s">
        <v>505</v>
      </c>
      <c r="F33" s="117"/>
      <c r="G33" s="117"/>
      <c r="H33" s="117"/>
      <c r="I33" s="117"/>
      <c r="J33" s="117"/>
      <c r="K33" s="117"/>
      <c r="L33" s="118"/>
      <c r="M33" s="118"/>
      <c r="N33" s="118"/>
      <c r="O33" s="118"/>
      <c r="P33" s="118"/>
      <c r="Q33" s="118"/>
      <c r="R33" s="118"/>
      <c r="S33" s="118"/>
      <c r="T33" s="118"/>
      <c r="U33" s="118"/>
      <c r="V33" s="118"/>
      <c r="W33" s="118"/>
      <c r="X33" s="118"/>
      <c r="Y33" s="41"/>
    </row>
    <row r="34" spans="1:25">
      <c r="A34" s="46" t="s">
        <v>396</v>
      </c>
      <c r="B34" s="46"/>
      <c r="C34" s="46"/>
      <c r="D34" s="142" t="s">
        <v>46</v>
      </c>
      <c r="E34" s="46">
        <f>E11</f>
        <v>2016</v>
      </c>
      <c r="F34" s="46">
        <f t="shared" ref="F34:X34" si="3">F11</f>
        <v>2017</v>
      </c>
      <c r="G34" s="46">
        <f t="shared" si="3"/>
        <v>2018</v>
      </c>
      <c r="H34" s="46">
        <f t="shared" si="3"/>
        <v>2019</v>
      </c>
      <c r="I34" s="46">
        <f t="shared" si="3"/>
        <v>2020</v>
      </c>
      <c r="J34" s="46">
        <f t="shared" si="3"/>
        <v>2021</v>
      </c>
      <c r="K34" s="46">
        <f t="shared" si="3"/>
        <v>2022</v>
      </c>
      <c r="L34" s="46">
        <f t="shared" si="3"/>
        <v>2023</v>
      </c>
      <c r="M34" s="46">
        <f t="shared" si="3"/>
        <v>2024</v>
      </c>
      <c r="N34" s="46">
        <f t="shared" si="3"/>
        <v>2025</v>
      </c>
      <c r="O34" s="46">
        <f t="shared" si="3"/>
        <v>2026</v>
      </c>
      <c r="P34" s="46">
        <f t="shared" si="3"/>
        <v>2027</v>
      </c>
      <c r="Q34" s="46">
        <f t="shared" si="3"/>
        <v>2028</v>
      </c>
      <c r="R34" s="46">
        <f t="shared" si="3"/>
        <v>2029</v>
      </c>
      <c r="S34" s="46">
        <f t="shared" si="3"/>
        <v>2030</v>
      </c>
      <c r="T34" s="46">
        <f t="shared" si="3"/>
        <v>2031</v>
      </c>
      <c r="U34" s="46">
        <f t="shared" si="3"/>
        <v>2032</v>
      </c>
      <c r="V34" s="46">
        <f t="shared" si="3"/>
        <v>2033</v>
      </c>
      <c r="W34" s="46">
        <f t="shared" si="3"/>
        <v>2034</v>
      </c>
      <c r="X34" s="46">
        <f t="shared" si="3"/>
        <v>2035</v>
      </c>
      <c r="Y34" s="143">
        <v>0.85</v>
      </c>
    </row>
    <row r="35" spans="1:25">
      <c r="A35" s="277" t="s">
        <v>441</v>
      </c>
      <c r="B35" s="115" t="s">
        <v>402</v>
      </c>
      <c r="C35" s="46" t="str">
        <f>C8</f>
        <v>WHTanks-New</v>
      </c>
      <c r="D35" s="142" t="str">
        <f>VLOOKUP(C35,[1]ACHIEV!$B$12:$C$100,2,FALSE)</f>
        <v>LO12Med</v>
      </c>
      <c r="E35" s="47">
        <f>VLOOKUP($C$35,[1]!ACHIEV,MATCH(E$11,$E$11:$X$11,0)+2,FALSE)</f>
        <v>0.10937459468255628</v>
      </c>
      <c r="F35" s="47">
        <f>VLOOKUP($C$35,[1]!ACHIEV,MATCH(F$11,$E$11:$X$11,0)+2,FALSE)</f>
        <v>0.21874918936511256</v>
      </c>
      <c r="G35" s="47">
        <f>VLOOKUP($C$35,[1]!ACHIEV,MATCH(G$11,$E$11:$X$11,0)+2,FALSE)</f>
        <v>0.32812378404766884</v>
      </c>
      <c r="H35" s="47">
        <f>VLOOKUP($C$35,[1]!ACHIEV,MATCH(H$11,$E$11:$X$11,0)+2,FALSE)</f>
        <v>0.43749837873022512</v>
      </c>
      <c r="I35" s="47">
        <f>VLOOKUP($C$35,[1]!ACHIEV,MATCH(I$11,$E$11:$X$11,0)+2,FALSE)</f>
        <v>0.5468729734127814</v>
      </c>
      <c r="J35" s="47">
        <f>VLOOKUP($C$35,[1]!ACHIEV,MATCH(J$11,$E$11:$X$11,0)+2,FALSE)</f>
        <v>0.64531010862708205</v>
      </c>
      <c r="K35" s="47">
        <f>VLOOKUP($C$35,[1]!ACHIEV,MATCH(K$11,$E$11:$X$11,0)+2,FALSE)</f>
        <v>0.7240598167985226</v>
      </c>
      <c r="L35" s="47">
        <f>VLOOKUP($C$35,[1]!ACHIEV,MATCH(L$11,$E$11:$X$11,0)+2,FALSE)</f>
        <v>0.78705958333567505</v>
      </c>
      <c r="M35" s="47">
        <f>VLOOKUP($C$35,[1]!ACHIEV,MATCH(M$11,$E$11:$X$11,0)+2,FALSE)</f>
        <v>0.83745939656539703</v>
      </c>
      <c r="N35" s="47">
        <f>VLOOKUP($C$35,[1]!ACHIEV,MATCH(N$11,$E$11:$X$11,0)+2,FALSE)</f>
        <v>0.87777924714917455</v>
      </c>
      <c r="O35" s="47">
        <f>VLOOKUP($C$35,[1]!ACHIEV,MATCH(O$11,$E$11:$X$11,0)+2,FALSE)</f>
        <v>0.91003512761619654</v>
      </c>
      <c r="P35" s="47">
        <f>VLOOKUP($C$35,[1]!ACHIEV,MATCH(P$11,$E$11:$X$11,0)+2,FALSE)</f>
        <v>0.93583983198981413</v>
      </c>
      <c r="Q35" s="47">
        <f>VLOOKUP($C$35,[1]!ACHIEV,MATCH(Q$11,$E$11:$X$11,0)+2,FALSE)</f>
        <v>0.9564835954887082</v>
      </c>
      <c r="R35" s="47">
        <f>VLOOKUP($C$35,[1]!ACHIEV,MATCH(R$11,$E$11:$X$11,0)+2,FALSE)</f>
        <v>0.97299860628782353</v>
      </c>
      <c r="S35" s="47">
        <f>VLOOKUP($C$35,[1]!ACHIEV,MATCH(S$11,$E$11:$X$11,0)+2,FALSE)</f>
        <v>0.9862106149271157</v>
      </c>
      <c r="T35" s="47">
        <f>VLOOKUP($C$35,[1]!ACHIEV,MATCH(T$11,$E$11:$X$11,0)+2,FALSE)</f>
        <v>0.99678022183854953</v>
      </c>
      <c r="U35" s="47">
        <f>VLOOKUP($C$35,[1]!ACHIEV,MATCH(U$11,$E$11:$X$11,0)+2,FALSE)</f>
        <v>0.99685231466234414</v>
      </c>
      <c r="V35" s="47">
        <f>VLOOKUP($C$35,[1]!ACHIEV,MATCH(V$11,$E$11:$X$11,0)+2,FALSE)</f>
        <v>0.99687806209941365</v>
      </c>
      <c r="W35" s="47">
        <f>VLOOKUP($C$35,[1]!ACHIEV,MATCH(W$11,$E$11:$X$11,0)+2,FALSE)</f>
        <v>0.99688683963477831</v>
      </c>
      <c r="X35" s="47">
        <f>VLOOKUP($C$35,[1]!ACHIEV,MATCH(X$11,$E$11:$X$11,0)+2,FALSE)</f>
        <v>0.99688970187457115</v>
      </c>
      <c r="Y35" s="41"/>
    </row>
    <row r="36" spans="1:25">
      <c r="A36" s="278">
        <f>('SC-NR'!E13*1000000/'SC-NR'!B36)/1000</f>
        <v>23.101031509309308</v>
      </c>
      <c r="B36" s="160">
        <f>VLOOKUP($C$35,[1]!APPLIC,MATCH(C36,BLDGTYP,0)+1,FALSE)</f>
        <v>1</v>
      </c>
      <c r="C36" s="19" t="str">
        <f>C13</f>
        <v>Large Off</v>
      </c>
      <c r="E36" s="159">
        <f t="shared" ref="E36:T53" si="4">E13*E$35*$Y$34*$B36/($A36/1000)</f>
        <v>31.18481401226185</v>
      </c>
      <c r="F36" s="159">
        <f t="shared" ref="F36:X50" si="5">F13*F$35*$Y$34*$B36/($A36/1000)</f>
        <v>62.834620023972711</v>
      </c>
      <c r="G36" s="159">
        <f t="shared" si="5"/>
        <v>71.832383694575185</v>
      </c>
      <c r="H36" s="159">
        <f t="shared" si="5"/>
        <v>94.830035495157901</v>
      </c>
      <c r="I36" s="159">
        <f t="shared" si="5"/>
        <v>138.67306424026762</v>
      </c>
      <c r="J36" s="159">
        <f t="shared" si="5"/>
        <v>157.6851350152555</v>
      </c>
      <c r="K36" s="159">
        <f t="shared" si="5"/>
        <v>144.88351907112028</v>
      </c>
      <c r="L36" s="159">
        <f t="shared" si="5"/>
        <v>200.50835548637517</v>
      </c>
      <c r="M36" s="159">
        <f t="shared" si="5"/>
        <v>186.13541442590281</v>
      </c>
      <c r="N36" s="159">
        <f t="shared" si="5"/>
        <v>189.32979954188639</v>
      </c>
      <c r="O36" s="159">
        <f t="shared" si="5"/>
        <v>221.16057073417161</v>
      </c>
      <c r="P36" s="159">
        <f t="shared" si="5"/>
        <v>227.54710610781507</v>
      </c>
      <c r="Q36" s="159">
        <f t="shared" si="5"/>
        <v>254.36688439277705</v>
      </c>
      <c r="R36" s="159">
        <f t="shared" si="5"/>
        <v>283.98148395864024</v>
      </c>
      <c r="S36" s="159">
        <f t="shared" si="5"/>
        <v>263.41241375875268</v>
      </c>
      <c r="T36" s="159">
        <f t="shared" si="5"/>
        <v>290.1921843403365</v>
      </c>
      <c r="U36" s="159">
        <f t="shared" si="5"/>
        <v>284.71523241073737</v>
      </c>
      <c r="V36" s="159">
        <f t="shared" si="5"/>
        <v>280.24380381299301</v>
      </c>
      <c r="W36" s="159">
        <f t="shared" si="5"/>
        <v>263.08915822117575</v>
      </c>
      <c r="X36" s="159">
        <f t="shared" si="5"/>
        <v>259.73599864742067</v>
      </c>
      <c r="Y36" s="117"/>
    </row>
    <row r="37" spans="1:25">
      <c r="A37" s="278">
        <f>'SC-NR'!E14/'SC-NR'!B37*1000</f>
        <v>11.827805284045862</v>
      </c>
      <c r="B37" s="160">
        <f>VLOOKUP($C$35,[1]!APPLIC,MATCH(C37,BLDGTYP,0)+1,FALSE)</f>
        <v>1</v>
      </c>
      <c r="C37" s="19" t="str">
        <f t="shared" ref="C37:C53" si="6">C14</f>
        <v>Medium Off</v>
      </c>
      <c r="D37" s="282"/>
      <c r="E37" s="159">
        <f t="shared" si="4"/>
        <v>47.123960674699966</v>
      </c>
      <c r="F37" s="159">
        <f t="shared" si="4"/>
        <v>99.520421484713495</v>
      </c>
      <c r="G37" s="159">
        <f t="shared" si="4"/>
        <v>109.04910832603443</v>
      </c>
      <c r="H37" s="159">
        <f t="shared" si="4"/>
        <v>147.62758460392661</v>
      </c>
      <c r="I37" s="159">
        <f t="shared" si="4"/>
        <v>218.36199149825813</v>
      </c>
      <c r="J37" s="159">
        <f t="shared" si="4"/>
        <v>245.33873475565409</v>
      </c>
      <c r="K37" s="159">
        <f t="shared" si="4"/>
        <v>213.10491642335631</v>
      </c>
      <c r="L37" s="159">
        <f t="shared" si="4"/>
        <v>317.68695734321204</v>
      </c>
      <c r="M37" s="159">
        <f t="shared" si="4"/>
        <v>294.46909414059894</v>
      </c>
      <c r="N37" s="159">
        <f t="shared" si="4"/>
        <v>293.26385941671185</v>
      </c>
      <c r="O37" s="159">
        <f t="shared" si="4"/>
        <v>350.54508786651837</v>
      </c>
      <c r="P37" s="159">
        <f t="shared" si="4"/>
        <v>359.47825162881304</v>
      </c>
      <c r="Q37" s="159">
        <f t="shared" si="4"/>
        <v>392.96439804355754</v>
      </c>
      <c r="R37" s="159">
        <f t="shared" si="4"/>
        <v>431.04077911084784</v>
      </c>
      <c r="S37" s="159">
        <f t="shared" si="4"/>
        <v>411.09396027230906</v>
      </c>
      <c r="T37" s="159">
        <f t="shared" si="4"/>
        <v>460.83050387197977</v>
      </c>
      <c r="U37" s="159">
        <f t="shared" si="5"/>
        <v>437.5487326246502</v>
      </c>
      <c r="V37" s="159">
        <f t="shared" si="5"/>
        <v>452.28793420248672</v>
      </c>
      <c r="W37" s="159">
        <f t="shared" si="5"/>
        <v>396.91208487579354</v>
      </c>
      <c r="X37" s="159">
        <f t="shared" si="5"/>
        <v>395.93156606307934</v>
      </c>
      <c r="Y37" s="117"/>
    </row>
    <row r="38" spans="1:25">
      <c r="A38" s="278">
        <f>'SC-NR'!E15/'SC-NR'!B38*1000</f>
        <v>37.818884272845928</v>
      </c>
      <c r="B38" s="160">
        <f>VLOOKUP($C$35,[1]!APPLIC,MATCH(C38,BLDGTYP,0)+1,FALSE)</f>
        <v>1</v>
      </c>
      <c r="C38" s="19" t="str">
        <f t="shared" si="6"/>
        <v>Small Off</v>
      </c>
      <c r="D38" s="282"/>
      <c r="E38" s="159">
        <f t="shared" si="4"/>
        <v>3.8650240865574923</v>
      </c>
      <c r="F38" s="159">
        <f t="shared" si="5"/>
        <v>8.1718231005821735</v>
      </c>
      <c r="G38" s="159">
        <f t="shared" si="5"/>
        <v>8.9755684446401673</v>
      </c>
      <c r="H38" s="159">
        <f t="shared" si="5"/>
        <v>12.236530691527022</v>
      </c>
      <c r="I38" s="159">
        <f t="shared" si="5"/>
        <v>17.928159096323629</v>
      </c>
      <c r="J38" s="159">
        <f t="shared" si="5"/>
        <v>20.311077184836094</v>
      </c>
      <c r="K38" s="159">
        <f t="shared" si="5"/>
        <v>17.555550206714976</v>
      </c>
      <c r="L38" s="159">
        <f t="shared" si="5"/>
        <v>26.088568635676062</v>
      </c>
      <c r="M38" s="159">
        <f t="shared" si="5"/>
        <v>24.27398321718217</v>
      </c>
      <c r="N38" s="159">
        <f t="shared" si="5"/>
        <v>24.146366818466774</v>
      </c>
      <c r="O38" s="159">
        <f t="shared" si="5"/>
        <v>28.66040031347843</v>
      </c>
      <c r="P38" s="159">
        <f t="shared" si="5"/>
        <v>29.428647493085315</v>
      </c>
      <c r="Q38" s="159">
        <f t="shared" si="5"/>
        <v>32.238169874853519</v>
      </c>
      <c r="R38" s="159">
        <f t="shared" si="5"/>
        <v>35.422360300100721</v>
      </c>
      <c r="S38" s="159">
        <f t="shared" si="5"/>
        <v>33.663815898248771</v>
      </c>
      <c r="T38" s="159">
        <f t="shared" si="5"/>
        <v>37.840663530038832</v>
      </c>
      <c r="U38" s="159">
        <f t="shared" si="5"/>
        <v>35.785741531365105</v>
      </c>
      <c r="V38" s="159">
        <f t="shared" si="5"/>
        <v>36.755253213696058</v>
      </c>
      <c r="W38" s="159">
        <f t="shared" si="5"/>
        <v>32.635858886789208</v>
      </c>
      <c r="X38" s="159">
        <f t="shared" si="5"/>
        <v>32.559295482225735</v>
      </c>
      <c r="Y38" s="117"/>
    </row>
    <row r="39" spans="1:25">
      <c r="A39" s="278">
        <f>'SC-NR'!E16/'SC-NR'!B39*1000</f>
        <v>58.698927064927268</v>
      </c>
      <c r="B39" s="160">
        <f>VLOOKUP($C$35,[1]!APPLIC,MATCH(C39,BLDGTYP,0)+1,FALSE)</f>
        <v>1</v>
      </c>
      <c r="C39" s="19" t="str">
        <f t="shared" si="6"/>
        <v>XLarge Ret</v>
      </c>
      <c r="E39" s="159">
        <f t="shared" si="4"/>
        <v>1.4103292764949336</v>
      </c>
      <c r="F39" s="159">
        <f t="shared" si="5"/>
        <v>5.6999010486368258</v>
      </c>
      <c r="G39" s="159">
        <f t="shared" si="5"/>
        <v>7.0594964836690579</v>
      </c>
      <c r="H39" s="159">
        <f t="shared" si="5"/>
        <v>5.6887163953761659</v>
      </c>
      <c r="I39" s="159">
        <f t="shared" si="5"/>
        <v>7.2223433458026696</v>
      </c>
      <c r="J39" s="159">
        <f t="shared" si="5"/>
        <v>7.954566471666622</v>
      </c>
      <c r="K39" s="159">
        <f t="shared" si="5"/>
        <v>7.6753991937526145</v>
      </c>
      <c r="L39" s="159">
        <f t="shared" si="5"/>
        <v>8.3687412076328513</v>
      </c>
      <c r="M39" s="159">
        <f t="shared" si="5"/>
        <v>8.6515270685710703</v>
      </c>
      <c r="N39" s="159">
        <f t="shared" si="5"/>
        <v>11.370591922580381</v>
      </c>
      <c r="O39" s="159">
        <f t="shared" si="5"/>
        <v>13.600719472796094</v>
      </c>
      <c r="P39" s="159">
        <f t="shared" si="5"/>
        <v>14.857148922820659</v>
      </c>
      <c r="Q39" s="159">
        <f t="shared" si="5"/>
        <v>22.400288677921296</v>
      </c>
      <c r="R39" s="159">
        <f t="shared" si="5"/>
        <v>25.698264109932506</v>
      </c>
      <c r="S39" s="159">
        <f t="shared" si="5"/>
        <v>23.231399714957075</v>
      </c>
      <c r="T39" s="159">
        <f t="shared" si="5"/>
        <v>23.051643802344252</v>
      </c>
      <c r="U39" s="159">
        <f t="shared" si="5"/>
        <v>22.220511026279436</v>
      </c>
      <c r="V39" s="159">
        <f t="shared" si="5"/>
        <v>18.709129703918922</v>
      </c>
      <c r="W39" s="159">
        <f t="shared" si="5"/>
        <v>19.020994156421359</v>
      </c>
      <c r="X39" s="159">
        <f t="shared" si="5"/>
        <v>18.0012063783022</v>
      </c>
      <c r="Y39" s="117"/>
    </row>
    <row r="40" spans="1:25">
      <c r="A40" s="278">
        <f>'SC-NR'!E17/'SC-NR'!B40*1000</f>
        <v>376.382557432986</v>
      </c>
      <c r="B40" s="160">
        <f>VLOOKUP($C$35,[1]!APPLIC,MATCH(C40,BLDGTYP,0)+1,FALSE)</f>
        <v>1</v>
      </c>
      <c r="C40" s="19" t="str">
        <f t="shared" si="6"/>
        <v>Large Ret</v>
      </c>
      <c r="E40" s="159">
        <f t="shared" si="4"/>
        <v>8.8107687152311251E-2</v>
      </c>
      <c r="F40" s="159">
        <f t="shared" si="5"/>
        <v>0.35549182841584487</v>
      </c>
      <c r="G40" s="159">
        <f t="shared" si="5"/>
        <v>0.44199964575876122</v>
      </c>
      <c r="H40" s="159">
        <f t="shared" si="5"/>
        <v>0.36173240627503755</v>
      </c>
      <c r="I40" s="159">
        <f t="shared" si="5"/>
        <v>0.46088287877418904</v>
      </c>
      <c r="J40" s="159">
        <f t="shared" si="5"/>
        <v>0.50284529403097933</v>
      </c>
      <c r="K40" s="159">
        <f t="shared" si="5"/>
        <v>0.47888081518912401</v>
      </c>
      <c r="L40" s="159">
        <f t="shared" si="5"/>
        <v>0.52214852867421013</v>
      </c>
      <c r="M40" s="159">
        <f t="shared" si="5"/>
        <v>0.53742869754843403</v>
      </c>
      <c r="N40" s="159">
        <f t="shared" si="5"/>
        <v>0.72266573683900603</v>
      </c>
      <c r="O40" s="159">
        <f t="shared" si="5"/>
        <v>0.87646038115555669</v>
      </c>
      <c r="P40" s="159">
        <f t="shared" si="5"/>
        <v>0.95012840320848624</v>
      </c>
      <c r="Q40" s="159">
        <f t="shared" si="5"/>
        <v>1.4086617924646259</v>
      </c>
      <c r="R40" s="159">
        <f t="shared" si="5"/>
        <v>1.6118488558164454</v>
      </c>
      <c r="S40" s="159">
        <f t="shared" si="5"/>
        <v>1.4601693331253487</v>
      </c>
      <c r="T40" s="159">
        <f t="shared" si="5"/>
        <v>1.4543016561973428</v>
      </c>
      <c r="U40" s="159">
        <f t="shared" si="5"/>
        <v>1.3997769351035116</v>
      </c>
      <c r="V40" s="159">
        <f t="shared" si="5"/>
        <v>1.1831622514340827</v>
      </c>
      <c r="W40" s="159">
        <f t="shared" si="5"/>
        <v>1.1991884955487264</v>
      </c>
      <c r="X40" s="159">
        <f t="shared" si="5"/>
        <v>1.1358821400978374</v>
      </c>
      <c r="Y40" s="117"/>
    </row>
    <row r="41" spans="1:25">
      <c r="A41" s="278">
        <f>'SC-NR'!E18/'SC-NR'!B41*1000</f>
        <v>15.94205774712302</v>
      </c>
      <c r="B41" s="160">
        <f>VLOOKUP($C$35,[1]!APPLIC,MATCH(C41,BLDGTYP,0)+1,FALSE)</f>
        <v>1</v>
      </c>
      <c r="C41" s="19" t="str">
        <f t="shared" si="6"/>
        <v>Medium Ret</v>
      </c>
      <c r="E41" s="159">
        <f t="shared" si="4"/>
        <v>7.8333245307573751</v>
      </c>
      <c r="F41" s="159">
        <f t="shared" si="5"/>
        <v>31.812667122223978</v>
      </c>
      <c r="G41" s="159">
        <f t="shared" si="5"/>
        <v>39.279276051664063</v>
      </c>
      <c r="H41" s="159">
        <f t="shared" si="5"/>
        <v>32.299263895796656</v>
      </c>
      <c r="I41" s="159">
        <f t="shared" si="5"/>
        <v>41.239430793364164</v>
      </c>
      <c r="J41" s="159">
        <f t="shared" si="5"/>
        <v>44.89722039429283</v>
      </c>
      <c r="K41" s="159">
        <f t="shared" si="5"/>
        <v>42.602912890905195</v>
      </c>
      <c r="L41" s="159">
        <f t="shared" si="5"/>
        <v>45.87641414309541</v>
      </c>
      <c r="M41" s="159">
        <f t="shared" si="5"/>
        <v>47.339812077914388</v>
      </c>
      <c r="N41" s="159">
        <f t="shared" si="5"/>
        <v>64.059178093058264</v>
      </c>
      <c r="O41" s="159">
        <f t="shared" si="5"/>
        <v>78.129628995071286</v>
      </c>
      <c r="P41" s="159">
        <f t="shared" si="5"/>
        <v>84.897455225343336</v>
      </c>
      <c r="Q41" s="159">
        <f t="shared" si="5"/>
        <v>124.81958417298144</v>
      </c>
      <c r="R41" s="159">
        <f t="shared" si="5"/>
        <v>143.4053671095196</v>
      </c>
      <c r="S41" s="159">
        <f t="shared" si="5"/>
        <v>129.59094921726154</v>
      </c>
      <c r="T41" s="159">
        <f t="shared" si="5"/>
        <v>129.42276592770287</v>
      </c>
      <c r="U41" s="159">
        <f t="shared" si="5"/>
        <v>124.5664824032129</v>
      </c>
      <c r="V41" s="159">
        <f t="shared" si="5"/>
        <v>106.14907442213605</v>
      </c>
      <c r="W41" s="159">
        <f t="shared" si="5"/>
        <v>107.47806478600312</v>
      </c>
      <c r="X41" s="159">
        <f t="shared" si="5"/>
        <v>101.38596489139304</v>
      </c>
      <c r="Y41" s="117"/>
    </row>
    <row r="42" spans="1:25">
      <c r="A42" s="278">
        <f>'SC-NR'!E19/'SC-NR'!B42*1000</f>
        <v>105.05178650344624</v>
      </c>
      <c r="B42" s="160">
        <f>VLOOKUP($C$35,[1]!APPLIC,MATCH(C42,BLDGTYP,0)+1,FALSE)</f>
        <v>1</v>
      </c>
      <c r="C42" s="19" t="str">
        <f t="shared" si="6"/>
        <v>Small Ret</v>
      </c>
      <c r="E42" s="159">
        <f t="shared" si="4"/>
        <v>0.37588689550672721</v>
      </c>
      <c r="F42" s="159">
        <f t="shared" si="5"/>
        <v>1.5265840834753355</v>
      </c>
      <c r="G42" s="159">
        <f t="shared" si="5"/>
        <v>1.8914738433419389</v>
      </c>
      <c r="H42" s="159">
        <f t="shared" si="5"/>
        <v>1.5571393545320782</v>
      </c>
      <c r="I42" s="159">
        <f t="shared" si="5"/>
        <v>1.9858726231039516</v>
      </c>
      <c r="J42" s="159">
        <f t="shared" si="5"/>
        <v>2.1602961222534907</v>
      </c>
      <c r="K42" s="159">
        <f t="shared" si="5"/>
        <v>2.0095765812788771</v>
      </c>
      <c r="L42" s="159">
        <f t="shared" si="5"/>
        <v>2.1618228863964837</v>
      </c>
      <c r="M42" s="159">
        <f t="shared" si="5"/>
        <v>2.2337896252938219</v>
      </c>
      <c r="N42" s="159">
        <f t="shared" si="5"/>
        <v>3.1029531011876106</v>
      </c>
      <c r="O42" s="159">
        <f t="shared" si="5"/>
        <v>3.8206024285518509</v>
      </c>
      <c r="P42" s="159">
        <f t="shared" si="5"/>
        <v>4.1508281731915044</v>
      </c>
      <c r="Q42" s="159">
        <f t="shared" si="5"/>
        <v>6.0341755019455965</v>
      </c>
      <c r="R42" s="159">
        <f t="shared" si="5"/>
        <v>6.9169111894633044</v>
      </c>
      <c r="S42" s="159">
        <f t="shared" si="5"/>
        <v>6.2576664105467961</v>
      </c>
      <c r="T42" s="159">
        <f t="shared" si="5"/>
        <v>6.2689829809479454</v>
      </c>
      <c r="U42" s="159">
        <f t="shared" si="5"/>
        <v>6.0401934601104035</v>
      </c>
      <c r="V42" s="159">
        <f t="shared" si="5"/>
        <v>5.1593424914130468</v>
      </c>
      <c r="W42" s="159">
        <f t="shared" si="5"/>
        <v>5.2199285549015499</v>
      </c>
      <c r="X42" s="159">
        <f t="shared" si="5"/>
        <v>4.933730644532436</v>
      </c>
      <c r="Y42" s="117"/>
    </row>
    <row r="43" spans="1:25">
      <c r="A43" s="278">
        <f>'SC-NR'!E20/'SC-NR'!B43*1000</f>
        <v>131.49566618788941</v>
      </c>
      <c r="B43" s="160">
        <f>VLOOKUP($C$35,[1]!APPLIC,MATCH(C43,BLDGTYP,0)+1,FALSE)</f>
        <v>1</v>
      </c>
      <c r="C43" s="19" t="str">
        <f t="shared" si="6"/>
        <v>School K-12</v>
      </c>
      <c r="E43" s="159">
        <f t="shared" si="4"/>
        <v>0.35578653293126655</v>
      </c>
      <c r="F43" s="159">
        <f t="shared" si="5"/>
        <v>0.69763406276662909</v>
      </c>
      <c r="G43" s="159">
        <f t="shared" si="5"/>
        <v>2.3394286779040692</v>
      </c>
      <c r="H43" s="159">
        <f t="shared" si="5"/>
        <v>2.6864146972160459</v>
      </c>
      <c r="I43" s="159">
        <f t="shared" si="5"/>
        <v>2.5353532251076474</v>
      </c>
      <c r="J43" s="159">
        <f t="shared" si="5"/>
        <v>3.1044311250805743</v>
      </c>
      <c r="K43" s="159">
        <f t="shared" si="5"/>
        <v>3.9848877023467506</v>
      </c>
      <c r="L43" s="159">
        <f t="shared" si="5"/>
        <v>5.0438443616430062</v>
      </c>
      <c r="M43" s="159">
        <f t="shared" si="5"/>
        <v>8.1280405521641104</v>
      </c>
      <c r="N43" s="159">
        <f t="shared" si="5"/>
        <v>10.609231224921546</v>
      </c>
      <c r="O43" s="159">
        <f t="shared" si="5"/>
        <v>9.6783877821581612</v>
      </c>
      <c r="P43" s="159">
        <f t="shared" si="5"/>
        <v>10.134592646283366</v>
      </c>
      <c r="Q43" s="159">
        <f t="shared" si="5"/>
        <v>11.093818692159877</v>
      </c>
      <c r="R43" s="159">
        <f t="shared" si="5"/>
        <v>11.713850080950868</v>
      </c>
      <c r="S43" s="159">
        <f t="shared" si="5"/>
        <v>11.149328336200034</v>
      </c>
      <c r="T43" s="159">
        <f t="shared" si="5"/>
        <v>11.582178630241517</v>
      </c>
      <c r="U43" s="159">
        <f t="shared" si="5"/>
        <v>10.435786174027557</v>
      </c>
      <c r="V43" s="159">
        <f t="shared" si="5"/>
        <v>11.741729066936296</v>
      </c>
      <c r="W43" s="159">
        <f t="shared" si="5"/>
        <v>10.527301544575861</v>
      </c>
      <c r="X43" s="159">
        <f t="shared" si="5"/>
        <v>11.487205682475835</v>
      </c>
      <c r="Y43" s="117"/>
    </row>
    <row r="44" spans="1:25">
      <c r="A44" s="278">
        <f>'SC-NR'!E21/'SC-NR'!B44*1000</f>
        <v>16.307939596954313</v>
      </c>
      <c r="B44" s="160">
        <f>VLOOKUP($C$35,[1]!APPLIC,MATCH(C44,BLDGTYP,0)+1,FALSE)</f>
        <v>1</v>
      </c>
      <c r="C44" s="19" t="str">
        <f t="shared" si="6"/>
        <v>University</v>
      </c>
      <c r="E44" s="159">
        <f t="shared" si="4"/>
        <v>3.6461176541945353</v>
      </c>
      <c r="F44" s="159">
        <f t="shared" si="5"/>
        <v>3.1926909696795676</v>
      </c>
      <c r="G44" s="159">
        <f t="shared" si="5"/>
        <v>5.0828169380501071</v>
      </c>
      <c r="H44" s="159">
        <f t="shared" si="5"/>
        <v>13.272187622127124</v>
      </c>
      <c r="I44" s="159">
        <f t="shared" si="5"/>
        <v>23.712349412601988</v>
      </c>
      <c r="J44" s="159">
        <f t="shared" si="5"/>
        <v>22.404264859805274</v>
      </c>
      <c r="K44" s="159">
        <f t="shared" si="5"/>
        <v>27.794361148743693</v>
      </c>
      <c r="L44" s="159">
        <f t="shared" si="5"/>
        <v>26.391814542528355</v>
      </c>
      <c r="M44" s="159">
        <f t="shared" si="5"/>
        <v>42.466769491959127</v>
      </c>
      <c r="N44" s="159">
        <f t="shared" si="5"/>
        <v>54.082723028418542</v>
      </c>
      <c r="O44" s="159">
        <f t="shared" si="5"/>
        <v>55.900944185492129</v>
      </c>
      <c r="P44" s="159">
        <f t="shared" si="5"/>
        <v>63.177072381665695</v>
      </c>
      <c r="Q44" s="159">
        <f t="shared" si="5"/>
        <v>65.952668995119467</v>
      </c>
      <c r="R44" s="159">
        <f t="shared" si="5"/>
        <v>72.16212523054493</v>
      </c>
      <c r="S44" s="159">
        <f t="shared" si="5"/>
        <v>74.175672202287103</v>
      </c>
      <c r="T44" s="159">
        <f t="shared" si="5"/>
        <v>67.145240237778367</v>
      </c>
      <c r="U44" s="159">
        <f t="shared" si="5"/>
        <v>61.232516700014642</v>
      </c>
      <c r="V44" s="159">
        <f t="shared" si="5"/>
        <v>69.801320974798671</v>
      </c>
      <c r="W44" s="159">
        <f t="shared" si="5"/>
        <v>63.731270957269736</v>
      </c>
      <c r="X44" s="159">
        <f t="shared" si="5"/>
        <v>65.320968031727901</v>
      </c>
      <c r="Y44" s="117"/>
    </row>
    <row r="45" spans="1:25">
      <c r="A45" s="278">
        <f>'SC-NR'!E22/'SC-NR'!B45*1000</f>
        <v>74.161352061703795</v>
      </c>
      <c r="B45" s="160">
        <f>VLOOKUP($C$35,[1]!APPLIC,MATCH(C45,BLDGTYP,0)+1,FALSE)</f>
        <v>1</v>
      </c>
      <c r="C45" s="19" t="str">
        <f t="shared" si="6"/>
        <v>Warehouse</v>
      </c>
      <c r="E45" s="159">
        <f t="shared" si="4"/>
        <v>9.9411959898485733</v>
      </c>
      <c r="F45" s="159">
        <f t="shared" si="5"/>
        <v>19.201739973142175</v>
      </c>
      <c r="G45" s="159">
        <f t="shared" si="5"/>
        <v>28.497212224502075</v>
      </c>
      <c r="H45" s="159">
        <f t="shared" si="5"/>
        <v>28.308182806911553</v>
      </c>
      <c r="I45" s="159">
        <f t="shared" si="5"/>
        <v>30.091286053764996</v>
      </c>
      <c r="J45" s="159">
        <f t="shared" si="5"/>
        <v>26.538662462973523</v>
      </c>
      <c r="K45" s="159">
        <f t="shared" si="5"/>
        <v>26.165992400284946</v>
      </c>
      <c r="L45" s="159">
        <f t="shared" si="5"/>
        <v>36.707533937344685</v>
      </c>
      <c r="M45" s="159">
        <f t="shared" si="5"/>
        <v>43.577636617932953</v>
      </c>
      <c r="N45" s="159">
        <f t="shared" si="5"/>
        <v>48.850025966808744</v>
      </c>
      <c r="O45" s="159">
        <f t="shared" si="5"/>
        <v>48.987620421031529</v>
      </c>
      <c r="P45" s="159">
        <f t="shared" si="5"/>
        <v>52.083023378237158</v>
      </c>
      <c r="Q45" s="159">
        <f t="shared" si="5"/>
        <v>48.803344522518863</v>
      </c>
      <c r="R45" s="159">
        <f t="shared" si="5"/>
        <v>43.11144426106619</v>
      </c>
      <c r="S45" s="159">
        <f t="shared" si="5"/>
        <v>45.007444008261068</v>
      </c>
      <c r="T45" s="159">
        <f t="shared" si="5"/>
        <v>45.643309355561186</v>
      </c>
      <c r="U45" s="159">
        <f t="shared" si="5"/>
        <v>51.115224444110254</v>
      </c>
      <c r="V45" s="159">
        <f t="shared" si="5"/>
        <v>48.830322350927261</v>
      </c>
      <c r="W45" s="159">
        <f t="shared" si="5"/>
        <v>46.697589481653331</v>
      </c>
      <c r="X45" s="159">
        <f t="shared" si="5"/>
        <v>47.277018525637061</v>
      </c>
      <c r="Y45" s="117"/>
    </row>
    <row r="46" spans="1:25">
      <c r="A46" s="278">
        <f>'SC-NR'!E23/'SC-NR'!B46*1000</f>
        <v>26.329536483221005</v>
      </c>
      <c r="B46" s="160">
        <f>VLOOKUP($C$35,[1]!APPLIC,MATCH(C46,BLDGTYP,0)+1,FALSE)</f>
        <v>1</v>
      </c>
      <c r="C46" s="19" t="str">
        <f t="shared" si="6"/>
        <v>Supermarket</v>
      </c>
      <c r="E46" s="159">
        <f t="shared" si="4"/>
        <v>1.0631834811992977</v>
      </c>
      <c r="F46" s="159">
        <f t="shared" si="5"/>
        <v>2.748841171011756</v>
      </c>
      <c r="G46" s="159">
        <f t="shared" si="5"/>
        <v>3.6377286904108184</v>
      </c>
      <c r="H46" s="159">
        <f t="shared" si="5"/>
        <v>4.2268846310366825</v>
      </c>
      <c r="I46" s="159">
        <f t="shared" si="5"/>
        <v>5.2415038154835099</v>
      </c>
      <c r="J46" s="159">
        <f t="shared" si="5"/>
        <v>6.1206140670118163</v>
      </c>
      <c r="K46" s="159">
        <f t="shared" si="5"/>
        <v>6.7884900223784301</v>
      </c>
      <c r="L46" s="159">
        <f t="shared" si="5"/>
        <v>7.2704968975262085</v>
      </c>
      <c r="M46" s="159">
        <f t="shared" si="5"/>
        <v>7.6143297220469242</v>
      </c>
      <c r="N46" s="159">
        <f t="shared" si="5"/>
        <v>7.8463046939372276</v>
      </c>
      <c r="O46" s="159">
        <f t="shared" si="5"/>
        <v>8.0373765155966446</v>
      </c>
      <c r="P46" s="159">
        <f t="shared" si="5"/>
        <v>8.1762871942646971</v>
      </c>
      <c r="Q46" s="159">
        <f t="shared" si="5"/>
        <v>8.275817609021594</v>
      </c>
      <c r="R46" s="159">
        <f t="shared" si="5"/>
        <v>8.3743671032726716</v>
      </c>
      <c r="S46" s="159">
        <f t="shared" si="5"/>
        <v>8.0034924423102964</v>
      </c>
      <c r="T46" s="159">
        <f t="shared" si="5"/>
        <v>8.5131141615501171</v>
      </c>
      <c r="U46" s="159">
        <f t="shared" si="5"/>
        <v>8.4634714132668307</v>
      </c>
      <c r="V46" s="159">
        <f t="shared" si="5"/>
        <v>8.4127589668562557</v>
      </c>
      <c r="W46" s="159">
        <f t="shared" si="5"/>
        <v>8.3506491808537184</v>
      </c>
      <c r="X46" s="159">
        <f t="shared" si="5"/>
        <v>8.287251201003059</v>
      </c>
      <c r="Y46" s="117"/>
    </row>
    <row r="47" spans="1:25">
      <c r="A47" s="278">
        <f>'SC-NR'!E24/'SC-NR'!B47*1000</f>
        <v>61.692027882689565</v>
      </c>
      <c r="B47" s="160">
        <f>VLOOKUP($C$35,[1]!APPLIC,MATCH(C47,BLDGTYP,0)+1,FALSE)</f>
        <v>1</v>
      </c>
      <c r="C47" s="19" t="str">
        <f t="shared" si="6"/>
        <v>MiniMart</v>
      </c>
      <c r="E47" s="159">
        <f t="shared" si="4"/>
        <v>0.23123902569496499</v>
      </c>
      <c r="F47" s="159">
        <f t="shared" si="5"/>
        <v>0.59572389095340883</v>
      </c>
      <c r="G47" s="159">
        <f t="shared" si="5"/>
        <v>0.84091715433180847</v>
      </c>
      <c r="H47" s="159">
        <f t="shared" si="5"/>
        <v>0.57723692537809024</v>
      </c>
      <c r="I47" s="159">
        <f t="shared" si="5"/>
        <v>0.75816350466552862</v>
      </c>
      <c r="J47" s="159">
        <f t="shared" si="5"/>
        <v>0.76149919944369171</v>
      </c>
      <c r="K47" s="159">
        <f t="shared" si="5"/>
        <v>0.65259230668545309</v>
      </c>
      <c r="L47" s="159">
        <f t="shared" si="5"/>
        <v>0.62075445898260517</v>
      </c>
      <c r="M47" s="159">
        <f t="shared" si="5"/>
        <v>0.63562936255595426</v>
      </c>
      <c r="N47" s="159">
        <f t="shared" si="5"/>
        <v>0.89395344895847184</v>
      </c>
      <c r="O47" s="159">
        <f t="shared" si="5"/>
        <v>1.1542527923045429</v>
      </c>
      <c r="P47" s="159">
        <f t="shared" si="5"/>
        <v>1.340176434322045</v>
      </c>
      <c r="Q47" s="159">
        <f t="shared" si="5"/>
        <v>1.9994710408489462</v>
      </c>
      <c r="R47" s="159">
        <f t="shared" si="5"/>
        <v>2.1056940918492693</v>
      </c>
      <c r="S47" s="159">
        <f t="shared" si="5"/>
        <v>1.9717159198501846</v>
      </c>
      <c r="T47" s="159">
        <f t="shared" si="5"/>
        <v>2.0975161184845761</v>
      </c>
      <c r="U47" s="159">
        <f t="shared" si="5"/>
        <v>1.9372378494458027</v>
      </c>
      <c r="V47" s="159">
        <f t="shared" si="5"/>
        <v>1.6071088285130659</v>
      </c>
      <c r="W47" s="159">
        <f t="shared" si="5"/>
        <v>1.6483193226343511</v>
      </c>
      <c r="X47" s="159">
        <f t="shared" si="5"/>
        <v>1.5737099470385907</v>
      </c>
      <c r="Y47" s="117"/>
    </row>
    <row r="48" spans="1:25">
      <c r="A48" s="278">
        <f>'SC-NR'!E25/'SC-NR'!B48*1000</f>
        <v>25.987103734908182</v>
      </c>
      <c r="B48" s="160">
        <f>VLOOKUP($C$35,[1]!APPLIC,MATCH(C48,BLDGTYP,0)+1,FALSE)</f>
        <v>1</v>
      </c>
      <c r="C48" s="19" t="str">
        <f t="shared" si="6"/>
        <v>Restaurant</v>
      </c>
      <c r="E48" s="159">
        <f t="shared" si="4"/>
        <v>2.3485385617882777</v>
      </c>
      <c r="F48" s="159">
        <f t="shared" si="5"/>
        <v>3.3553115422078177</v>
      </c>
      <c r="G48" s="159">
        <f t="shared" si="5"/>
        <v>5.085828805944141</v>
      </c>
      <c r="H48" s="159">
        <f t="shared" si="5"/>
        <v>6.4601591109639891</v>
      </c>
      <c r="I48" s="159">
        <f t="shared" si="5"/>
        <v>8.0585225799768079</v>
      </c>
      <c r="J48" s="159">
        <f t="shared" si="5"/>
        <v>9.4513675479760018</v>
      </c>
      <c r="K48" s="159">
        <f t="shared" si="5"/>
        <v>10.544446191154366</v>
      </c>
      <c r="L48" s="159">
        <f t="shared" si="5"/>
        <v>11.397585775440534</v>
      </c>
      <c r="M48" s="159">
        <f t="shared" si="5"/>
        <v>12.049984310126199</v>
      </c>
      <c r="N48" s="159">
        <f t="shared" si="5"/>
        <v>12.549121271374956</v>
      </c>
      <c r="O48" s="159">
        <f t="shared" si="5"/>
        <v>12.952314081586746</v>
      </c>
      <c r="P48" s="159">
        <f t="shared" si="5"/>
        <v>13.339938660833859</v>
      </c>
      <c r="Q48" s="159">
        <f t="shared" si="5"/>
        <v>18.508892679594041</v>
      </c>
      <c r="R48" s="159">
        <f t="shared" si="5"/>
        <v>21.153582511462876</v>
      </c>
      <c r="S48" s="159">
        <f t="shared" si="5"/>
        <v>21.081565657884621</v>
      </c>
      <c r="T48" s="159">
        <f t="shared" si="5"/>
        <v>22.041760911981616</v>
      </c>
      <c r="U48" s="159">
        <f t="shared" si="5"/>
        <v>23.006436960071539</v>
      </c>
      <c r="V48" s="159">
        <f t="shared" si="5"/>
        <v>20.609498665137409</v>
      </c>
      <c r="W48" s="159">
        <f t="shared" si="5"/>
        <v>20.779049386450485</v>
      </c>
      <c r="X48" s="159">
        <f t="shared" si="5"/>
        <v>19.004437506449623</v>
      </c>
      <c r="Y48" s="117"/>
    </row>
    <row r="49" spans="1:80">
      <c r="A49" s="278">
        <f>'SC-NR'!E26/'SC-NR'!B49*1000</f>
        <v>14.523917896340365</v>
      </c>
      <c r="B49" s="160">
        <f>VLOOKUP($C$35,[1]!APPLIC,MATCH(C49,BLDGTYP,0)+1,FALSE)</f>
        <v>1</v>
      </c>
      <c r="C49" s="19" t="str">
        <f t="shared" si="6"/>
        <v>Lodging</v>
      </c>
      <c r="E49" s="159">
        <f t="shared" si="4"/>
        <v>9.1099211145721917</v>
      </c>
      <c r="F49" s="159">
        <f t="shared" si="5"/>
        <v>13.220451248185423</v>
      </c>
      <c r="G49" s="159">
        <f t="shared" si="5"/>
        <v>19.508067204460165</v>
      </c>
      <c r="H49" s="159">
        <f t="shared" si="5"/>
        <v>19.025195701768165</v>
      </c>
      <c r="I49" s="159">
        <f t="shared" si="5"/>
        <v>24.341326776082965</v>
      </c>
      <c r="J49" s="159">
        <f t="shared" si="5"/>
        <v>24.780840050093285</v>
      </c>
      <c r="K49" s="159">
        <f t="shared" si="5"/>
        <v>26.592433480025196</v>
      </c>
      <c r="L49" s="159">
        <f t="shared" si="5"/>
        <v>28.108546813776208</v>
      </c>
      <c r="M49" s="159">
        <f t="shared" si="5"/>
        <v>29.687160577907061</v>
      </c>
      <c r="N49" s="159">
        <f t="shared" si="5"/>
        <v>33.441631060801079</v>
      </c>
      <c r="O49" s="159">
        <f t="shared" si="5"/>
        <v>36.919062990586248</v>
      </c>
      <c r="P49" s="159">
        <f t="shared" si="5"/>
        <v>43.182143031338391</v>
      </c>
      <c r="Q49" s="159">
        <f t="shared" si="5"/>
        <v>76.384843969837604</v>
      </c>
      <c r="R49" s="159">
        <f t="shared" si="5"/>
        <v>91.293786920382729</v>
      </c>
      <c r="S49" s="159">
        <f t="shared" si="5"/>
        <v>94.729395301005923</v>
      </c>
      <c r="T49" s="159">
        <f t="shared" si="5"/>
        <v>97.43716099344735</v>
      </c>
      <c r="U49" s="159">
        <f t="shared" si="5"/>
        <v>102.42520311509841</v>
      </c>
      <c r="V49" s="159">
        <f t="shared" si="5"/>
        <v>86.761751943186951</v>
      </c>
      <c r="W49" s="159">
        <f t="shared" si="5"/>
        <v>84.012617908358976</v>
      </c>
      <c r="X49" s="159">
        <f t="shared" si="5"/>
        <v>78.759816767830188</v>
      </c>
      <c r="Y49" s="117"/>
    </row>
    <row r="50" spans="1:80">
      <c r="A50" s="278">
        <f>'SC-NR'!E27/'SC-NR'!B50*1000</f>
        <v>16.756500378112861</v>
      </c>
      <c r="B50" s="160">
        <f>VLOOKUP($C$35,[1]!APPLIC,MATCH(C50,BLDGTYP,0)+1,FALSE)</f>
        <v>1</v>
      </c>
      <c r="C50" s="19" t="str">
        <f t="shared" si="6"/>
        <v>Hospital</v>
      </c>
      <c r="E50" s="159">
        <f t="shared" si="4"/>
        <v>16.557896263165734</v>
      </c>
      <c r="F50" s="159">
        <f t="shared" si="5"/>
        <v>45.868152160024124</v>
      </c>
      <c r="G50" s="159">
        <f t="shared" si="5"/>
        <v>59.257182235424246</v>
      </c>
      <c r="H50" s="159">
        <f t="shared" si="5"/>
        <v>71.034196815173743</v>
      </c>
      <c r="I50" s="159">
        <f t="shared" si="5"/>
        <v>73.600931334510577</v>
      </c>
      <c r="J50" s="159">
        <f t="shared" ref="F50:X53" si="7">J27*J$35*$Y$34*$B50/($A50/1000)</f>
        <v>61.311757143945407</v>
      </c>
      <c r="K50" s="159">
        <f t="shared" si="7"/>
        <v>60.482824140966706</v>
      </c>
      <c r="L50" s="159">
        <f t="shared" si="7"/>
        <v>60.670750581113644</v>
      </c>
      <c r="M50" s="159">
        <f t="shared" si="7"/>
        <v>56.619899809286181</v>
      </c>
      <c r="N50" s="159">
        <f t="shared" si="7"/>
        <v>59.54268406856432</v>
      </c>
      <c r="O50" s="159">
        <f t="shared" si="7"/>
        <v>65.028331329617984</v>
      </c>
      <c r="P50" s="159">
        <f t="shared" si="7"/>
        <v>79.401278998541358</v>
      </c>
      <c r="Q50" s="159">
        <f t="shared" si="7"/>
        <v>97.807152055816843</v>
      </c>
      <c r="R50" s="159">
        <f t="shared" si="7"/>
        <v>113.68723661378911</v>
      </c>
      <c r="S50" s="159">
        <f t="shared" si="7"/>
        <v>103.25243281807606</v>
      </c>
      <c r="T50" s="159">
        <f t="shared" si="7"/>
        <v>100.5201709483317</v>
      </c>
      <c r="U50" s="159">
        <f t="shared" si="7"/>
        <v>97.807887334294463</v>
      </c>
      <c r="V50" s="159">
        <f t="shared" si="7"/>
        <v>89.733704485807593</v>
      </c>
      <c r="W50" s="159">
        <f t="shared" si="7"/>
        <v>84.570231534909226</v>
      </c>
      <c r="X50" s="159">
        <f t="shared" si="7"/>
        <v>77.948200542630843</v>
      </c>
      <c r="Y50" s="117"/>
    </row>
    <row r="51" spans="1:80">
      <c r="A51" s="278">
        <f>'SC-NR'!E28/'SC-NR'!B51*1000</f>
        <v>17.027486261239055</v>
      </c>
      <c r="B51" s="160">
        <f>VLOOKUP($C$35,[1]!APPLIC,MATCH(C51,BLDGTYP,0)+1,FALSE)</f>
        <v>1</v>
      </c>
      <c r="C51" s="19" t="str">
        <f t="shared" si="6"/>
        <v>Residential Care</v>
      </c>
      <c r="E51" s="159">
        <f t="shared" si="4"/>
        <v>16.279096477852271</v>
      </c>
      <c r="F51" s="159">
        <f t="shared" si="7"/>
        <v>49.171229369270627</v>
      </c>
      <c r="G51" s="159">
        <f t="shared" si="7"/>
        <v>66.806383529838897</v>
      </c>
      <c r="H51" s="159">
        <f t="shared" si="7"/>
        <v>78.447510286497533</v>
      </c>
      <c r="I51" s="159">
        <f t="shared" si="7"/>
        <v>82.993061977926573</v>
      </c>
      <c r="J51" s="159">
        <f t="shared" si="7"/>
        <v>74.151014263449355</v>
      </c>
      <c r="K51" s="159">
        <f t="shared" si="7"/>
        <v>77.06549011581933</v>
      </c>
      <c r="L51" s="159">
        <f t="shared" si="7"/>
        <v>77.681162795215542</v>
      </c>
      <c r="M51" s="159">
        <f t="shared" si="7"/>
        <v>75.65131227609082</v>
      </c>
      <c r="N51" s="159">
        <f t="shared" si="7"/>
        <v>83.357295911271407</v>
      </c>
      <c r="O51" s="159">
        <f t="shared" si="7"/>
        <v>91.446169022998646</v>
      </c>
      <c r="P51" s="159">
        <f t="shared" si="7"/>
        <v>107.63593900164602</v>
      </c>
      <c r="Q51" s="159">
        <f t="shared" si="7"/>
        <v>133.65534222161668</v>
      </c>
      <c r="R51" s="159">
        <f t="shared" si="7"/>
        <v>149.02841441452705</v>
      </c>
      <c r="S51" s="159">
        <f t="shared" si="7"/>
        <v>135.09799883367774</v>
      </c>
      <c r="T51" s="159">
        <f t="shared" si="7"/>
        <v>139.55564942350779</v>
      </c>
      <c r="U51" s="159">
        <f t="shared" si="7"/>
        <v>135.765293747161</v>
      </c>
      <c r="V51" s="159">
        <f t="shared" si="7"/>
        <v>124.20775280329231</v>
      </c>
      <c r="W51" s="159">
        <f t="shared" si="7"/>
        <v>121.38432092813717</v>
      </c>
      <c r="X51" s="159">
        <f t="shared" si="7"/>
        <v>116.38288058263461</v>
      </c>
      <c r="Y51" s="117"/>
    </row>
    <row r="52" spans="1:80">
      <c r="A52" s="278">
        <f>'SC-NR'!E29/'SC-NR'!B52*1000</f>
        <v>32.506802277087274</v>
      </c>
      <c r="B52" s="160">
        <f>VLOOKUP($C$35,[1]!APPLIC,MATCH(C52,BLDGTYP,0)+1,FALSE)</f>
        <v>1</v>
      </c>
      <c r="C52" s="19" t="str">
        <f t="shared" si="6"/>
        <v>Assembly</v>
      </c>
      <c r="E52" s="159">
        <f t="shared" si="4"/>
        <v>12.196153908051899</v>
      </c>
      <c r="F52" s="159">
        <f t="shared" si="7"/>
        <v>18.220756790522596</v>
      </c>
      <c r="G52" s="159">
        <f t="shared" si="7"/>
        <v>27.197484403773583</v>
      </c>
      <c r="H52" s="159">
        <f t="shared" si="7"/>
        <v>25.886744146165729</v>
      </c>
      <c r="I52" s="159">
        <f t="shared" si="7"/>
        <v>37.213352513494911</v>
      </c>
      <c r="J52" s="159">
        <f t="shared" si="7"/>
        <v>38.674239718189519</v>
      </c>
      <c r="K52" s="159">
        <f t="shared" si="7"/>
        <v>40.812797567432149</v>
      </c>
      <c r="L52" s="159">
        <f t="shared" si="7"/>
        <v>30.50085767686301</v>
      </c>
      <c r="M52" s="159">
        <f t="shared" si="7"/>
        <v>34.168554433341292</v>
      </c>
      <c r="N52" s="159">
        <f t="shared" si="7"/>
        <v>54.044177838657816</v>
      </c>
      <c r="O52" s="159">
        <f t="shared" si="7"/>
        <v>77.908821175684082</v>
      </c>
      <c r="P52" s="159">
        <f t="shared" si="7"/>
        <v>88.686064817302466</v>
      </c>
      <c r="Q52" s="159">
        <f t="shared" si="7"/>
        <v>111.09694036844476</v>
      </c>
      <c r="R52" s="159">
        <f t="shared" si="7"/>
        <v>148.13612237153816</v>
      </c>
      <c r="S52" s="159">
        <f t="shared" si="7"/>
        <v>166.60055832340763</v>
      </c>
      <c r="T52" s="159">
        <f t="shared" si="7"/>
        <v>179.88143466708263</v>
      </c>
      <c r="U52" s="159">
        <f t="shared" si="7"/>
        <v>175.9072598576594</v>
      </c>
      <c r="V52" s="159">
        <f t="shared" si="7"/>
        <v>167.77777422182632</v>
      </c>
      <c r="W52" s="159">
        <f t="shared" si="7"/>
        <v>164.36067396839553</v>
      </c>
      <c r="X52" s="159">
        <f t="shared" si="7"/>
        <v>162.23247247992549</v>
      </c>
      <c r="Y52" s="117"/>
    </row>
    <row r="53" spans="1:80">
      <c r="A53" s="278">
        <f>'SC-NR'!E30/'SC-NR'!B53*1000</f>
        <v>61.76665412214237</v>
      </c>
      <c r="B53" s="160">
        <f>VLOOKUP($C$35,[1]!APPLIC,MATCH(C53,BLDGTYP,0)+1,FALSE)</f>
        <v>1</v>
      </c>
      <c r="C53" s="19" t="str">
        <f t="shared" si="6"/>
        <v>Other</v>
      </c>
      <c r="E53" s="159">
        <f t="shared" si="4"/>
        <v>14.140011119304065</v>
      </c>
      <c r="F53" s="159">
        <f t="shared" si="7"/>
        <v>38.721947183771306</v>
      </c>
      <c r="G53" s="159">
        <f t="shared" si="7"/>
        <v>48.414995456533823</v>
      </c>
      <c r="H53" s="159">
        <f t="shared" si="7"/>
        <v>61.061912610488996</v>
      </c>
      <c r="I53" s="159">
        <f t="shared" si="7"/>
        <v>71.202818027038532</v>
      </c>
      <c r="J53" s="159">
        <f t="shared" si="7"/>
        <v>65.394102923800162</v>
      </c>
      <c r="K53" s="159">
        <f t="shared" si="7"/>
        <v>81.298753977603752</v>
      </c>
      <c r="L53" s="159">
        <f t="shared" si="7"/>
        <v>86.219513713177307</v>
      </c>
      <c r="M53" s="159">
        <f t="shared" si="7"/>
        <v>99.142343755281686</v>
      </c>
      <c r="N53" s="159">
        <f t="shared" si="7"/>
        <v>112.5906735553352</v>
      </c>
      <c r="O53" s="159">
        <f t="shared" si="7"/>
        <v>113.42812043377779</v>
      </c>
      <c r="P53" s="159">
        <f t="shared" si="7"/>
        <v>131.16043113189073</v>
      </c>
      <c r="Q53" s="159">
        <f t="shared" si="7"/>
        <v>141.99384716150439</v>
      </c>
      <c r="R53" s="159">
        <f t="shared" si="7"/>
        <v>147.36082829795154</v>
      </c>
      <c r="S53" s="159">
        <f t="shared" si="7"/>
        <v>139.34159915975016</v>
      </c>
      <c r="T53" s="159">
        <f t="shared" si="7"/>
        <v>151.26567067951797</v>
      </c>
      <c r="U53" s="159">
        <f t="shared" si="7"/>
        <v>136.64547999677836</v>
      </c>
      <c r="V53" s="159">
        <f t="shared" si="7"/>
        <v>141.8500317768021</v>
      </c>
      <c r="W53" s="159">
        <f t="shared" si="7"/>
        <v>134.96915359752688</v>
      </c>
      <c r="X53" s="159">
        <f t="shared" si="7"/>
        <v>127.97184026576943</v>
      </c>
      <c r="Y53" s="117"/>
    </row>
    <row r="54" spans="1:80">
      <c r="E54" s="159"/>
      <c r="F54" s="159"/>
      <c r="G54" s="159"/>
      <c r="H54" s="159"/>
      <c r="I54" s="159"/>
      <c r="J54" s="159"/>
      <c r="K54" s="159"/>
      <c r="L54" s="159"/>
      <c r="M54" s="159"/>
      <c r="N54" s="159"/>
      <c r="O54" s="159"/>
      <c r="P54" s="159"/>
      <c r="Q54" s="159"/>
      <c r="R54" s="159"/>
      <c r="S54" s="159"/>
      <c r="T54" s="159"/>
      <c r="U54" s="159"/>
      <c r="V54" s="159"/>
      <c r="W54" s="159"/>
      <c r="X54" s="159"/>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7"/>
      <c r="D56" s="159"/>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89" t="s">
        <v>47</v>
      </c>
      <c r="C58" s="90" t="str">
        <f>C8</f>
        <v>WHTanks-New</v>
      </c>
      <c r="D58" s="90"/>
      <c r="E58" s="19"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0" t="s">
        <v>405</v>
      </c>
      <c r="B59" s="90"/>
      <c r="C59" s="90"/>
      <c r="D59" s="90"/>
      <c r="E59" s="91">
        <f>E11</f>
        <v>2016</v>
      </c>
      <c r="F59" s="91">
        <f t="shared" ref="F59:X59" si="8">F11</f>
        <v>2017</v>
      </c>
      <c r="G59" s="91">
        <f t="shared" si="8"/>
        <v>2018</v>
      </c>
      <c r="H59" s="91">
        <f t="shared" si="8"/>
        <v>2019</v>
      </c>
      <c r="I59" s="91">
        <f t="shared" si="8"/>
        <v>2020</v>
      </c>
      <c r="J59" s="91">
        <f t="shared" si="8"/>
        <v>2021</v>
      </c>
      <c r="K59" s="91">
        <f t="shared" si="8"/>
        <v>2022</v>
      </c>
      <c r="L59" s="91">
        <f t="shared" si="8"/>
        <v>2023</v>
      </c>
      <c r="M59" s="91">
        <f t="shared" si="8"/>
        <v>2024</v>
      </c>
      <c r="N59" s="91">
        <f t="shared" si="8"/>
        <v>2025</v>
      </c>
      <c r="O59" s="91">
        <f t="shared" si="8"/>
        <v>2026</v>
      </c>
      <c r="P59" s="91">
        <f t="shared" si="8"/>
        <v>2027</v>
      </c>
      <c r="Q59" s="91">
        <f t="shared" si="8"/>
        <v>2028</v>
      </c>
      <c r="R59" s="91">
        <f t="shared" si="8"/>
        <v>2029</v>
      </c>
      <c r="S59" s="91">
        <f t="shared" si="8"/>
        <v>2030</v>
      </c>
      <c r="T59" s="91">
        <f t="shared" si="8"/>
        <v>2031</v>
      </c>
      <c r="U59" s="91">
        <f t="shared" si="8"/>
        <v>2032</v>
      </c>
      <c r="V59" s="91">
        <f t="shared" si="8"/>
        <v>2033</v>
      </c>
      <c r="W59" s="91">
        <f t="shared" si="8"/>
        <v>2034</v>
      </c>
      <c r="X59" s="91">
        <f t="shared" si="8"/>
        <v>2035</v>
      </c>
      <c r="Y59" s="144"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0" t="s">
        <v>304</v>
      </c>
      <c r="B60" s="90" t="s">
        <v>256</v>
      </c>
      <c r="C60" s="90" t="s">
        <v>257</v>
      </c>
      <c r="D60" s="90" t="s">
        <v>258</v>
      </c>
      <c r="E60" s="92" t="str">
        <f>CONCATENATE("aMW_",E$11)</f>
        <v>aMW_2016</v>
      </c>
      <c r="F60" s="92" t="str">
        <f t="shared" ref="F60:X60" si="9">CONCATENATE("aMW_",F$11)</f>
        <v>aMW_2017</v>
      </c>
      <c r="G60" s="92" t="str">
        <f t="shared" si="9"/>
        <v>aMW_2018</v>
      </c>
      <c r="H60" s="92" t="str">
        <f t="shared" si="9"/>
        <v>aMW_2019</v>
      </c>
      <c r="I60" s="92" t="str">
        <f t="shared" si="9"/>
        <v>aMW_2020</v>
      </c>
      <c r="J60" s="92" t="str">
        <f t="shared" si="9"/>
        <v>aMW_2021</v>
      </c>
      <c r="K60" s="92" t="str">
        <f t="shared" si="9"/>
        <v>aMW_2022</v>
      </c>
      <c r="L60" s="92" t="str">
        <f t="shared" si="9"/>
        <v>aMW_2023</v>
      </c>
      <c r="M60" s="92" t="str">
        <f t="shared" si="9"/>
        <v>aMW_2024</v>
      </c>
      <c r="N60" s="92" t="str">
        <f t="shared" si="9"/>
        <v>aMW_2025</v>
      </c>
      <c r="O60" s="92" t="str">
        <f t="shared" si="9"/>
        <v>aMW_2026</v>
      </c>
      <c r="P60" s="92" t="str">
        <f t="shared" si="9"/>
        <v>aMW_2027</v>
      </c>
      <c r="Q60" s="92" t="str">
        <f t="shared" si="9"/>
        <v>aMW_2028</v>
      </c>
      <c r="R60" s="92" t="str">
        <f t="shared" si="9"/>
        <v>aMW_2029</v>
      </c>
      <c r="S60" s="92" t="str">
        <f t="shared" si="9"/>
        <v>aMW_2030</v>
      </c>
      <c r="T60" s="92" t="str">
        <f t="shared" si="9"/>
        <v>aMW_2031</v>
      </c>
      <c r="U60" s="92" t="str">
        <f t="shared" si="9"/>
        <v>aMW_2032</v>
      </c>
      <c r="V60" s="92" t="str">
        <f t="shared" si="9"/>
        <v>aMW_2033</v>
      </c>
      <c r="W60" s="92" t="str">
        <f t="shared" si="9"/>
        <v>aMW_2034</v>
      </c>
      <c r="X60" s="92" t="str">
        <f t="shared" si="9"/>
        <v>aMW_2035</v>
      </c>
      <c r="Y60" s="145"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67">
        <f t="shared" ref="A61:A78" si="10">VLOOKUP($D61,MeasureOutputN,3,FALSE)</f>
        <v>186.80723547775204</v>
      </c>
      <c r="B61" s="146">
        <f t="shared" ref="B61:B78" si="11">VLOOKUP($D61,MeasureOutputN,11,FALSE)</f>
        <v>26.005017239519908</v>
      </c>
      <c r="C61" s="19" t="str">
        <f>C36</f>
        <v>Large Off</v>
      </c>
      <c r="D61" s="19" t="str">
        <f>CONCATENATE($C$58,"-",C61)</f>
        <v>WHTanks-New-Large Off</v>
      </c>
      <c r="E61" s="45">
        <f>E36*$A61/8760000</f>
        <v>6.6501699709115307E-4</v>
      </c>
      <c r="F61" s="45">
        <f t="shared" ref="F61:X75" si="12">F36*$A61/8760000</f>
        <v>1.3399499610700163E-3</v>
      </c>
      <c r="G61" s="45">
        <f t="shared" si="12"/>
        <v>1.5318275132146966E-3</v>
      </c>
      <c r="H61" s="45">
        <f t="shared" si="12"/>
        <v>2.0222530560625052E-3</v>
      </c>
      <c r="I61" s="45">
        <f t="shared" si="12"/>
        <v>2.9572068225973869E-3</v>
      </c>
      <c r="J61" s="45">
        <f t="shared" si="12"/>
        <v>3.362639742937895E-3</v>
      </c>
      <c r="K61" s="45">
        <f t="shared" si="12"/>
        <v>3.0896449388086921E-3</v>
      </c>
      <c r="L61" s="45">
        <f t="shared" si="12"/>
        <v>4.27584607061645E-3</v>
      </c>
      <c r="M61" s="45">
        <f t="shared" si="12"/>
        <v>3.9693427161425331E-3</v>
      </c>
      <c r="N61" s="45">
        <f t="shared" si="12"/>
        <v>4.0374630646092188E-3</v>
      </c>
      <c r="O61" s="45">
        <f t="shared" si="12"/>
        <v>4.7162551159283597E-3</v>
      </c>
      <c r="P61" s="45">
        <f t="shared" si="12"/>
        <v>4.8524481544479038E-3</v>
      </c>
      <c r="Q61" s="45">
        <f t="shared" si="12"/>
        <v>5.4243806473177666E-3</v>
      </c>
      <c r="R61" s="45">
        <f t="shared" si="12"/>
        <v>6.0559127791304989E-3</v>
      </c>
      <c r="S61" s="45">
        <f t="shared" si="12"/>
        <v>5.6172768042002707E-3</v>
      </c>
      <c r="T61" s="45">
        <f t="shared" si="12"/>
        <v>6.1883561317201451E-3</v>
      </c>
      <c r="U61" s="45">
        <f t="shared" si="12"/>
        <v>6.071559984595379E-3</v>
      </c>
      <c r="V61" s="45">
        <f t="shared" si="12"/>
        <v>5.9762066495519101E-3</v>
      </c>
      <c r="W61" s="45">
        <f t="shared" si="12"/>
        <v>5.6103833711720029E-3</v>
      </c>
      <c r="X61" s="45">
        <f t="shared" si="12"/>
        <v>5.5388771531253199E-3</v>
      </c>
      <c r="Y61" s="45">
        <f>SUM(E61:X61)</f>
        <v>8.3302847674340111E-2</v>
      </c>
      <c r="AA61" s="44">
        <f>SUM(E61:Y61)</f>
        <v>0.16660569534868022</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67">
        <f t="shared" si="10"/>
        <v>186.80723547775204</v>
      </c>
      <c r="B62" s="146">
        <f t="shared" si="11"/>
        <v>26.005017239519908</v>
      </c>
      <c r="C62" s="19" t="str">
        <f t="shared" ref="C62:C78" si="13">C37</f>
        <v>Medium Off</v>
      </c>
      <c r="D62" s="19" t="str">
        <f t="shared" ref="D62:D78" si="14">CONCATENATE($C$58,"-",C62)</f>
        <v>WHTanks-New-Medium Off</v>
      </c>
      <c r="E62" s="45">
        <f t="shared" ref="E62:T77" si="15">E37*$A62/8760000</f>
        <v>1.0049197281281968E-3</v>
      </c>
      <c r="F62" s="45">
        <f t="shared" si="15"/>
        <v>2.122275663372147E-3</v>
      </c>
      <c r="G62" s="45">
        <f t="shared" si="15"/>
        <v>2.3254751664041557E-3</v>
      </c>
      <c r="H62" s="45">
        <f t="shared" si="15"/>
        <v>3.1481622100590729E-3</v>
      </c>
      <c r="I62" s="45">
        <f t="shared" si="15"/>
        <v>4.656575338493835E-3</v>
      </c>
      <c r="J62" s="45">
        <f t="shared" si="15"/>
        <v>5.2318551136202309E-3</v>
      </c>
      <c r="K62" s="45">
        <f t="shared" si="15"/>
        <v>4.5444680712060041E-3</v>
      </c>
      <c r="L62" s="45">
        <f t="shared" si="15"/>
        <v>6.774682905094062E-3</v>
      </c>
      <c r="M62" s="45">
        <f t="shared" si="15"/>
        <v>6.2795613481784474E-3</v>
      </c>
      <c r="N62" s="45">
        <f t="shared" si="15"/>
        <v>6.253859685293614E-3</v>
      </c>
      <c r="O62" s="45">
        <f t="shared" si="15"/>
        <v>7.4753834217636955E-3</v>
      </c>
      <c r="P62" s="45">
        <f t="shared" si="15"/>
        <v>7.6658833791272011E-3</v>
      </c>
      <c r="Q62" s="45">
        <f t="shared" si="15"/>
        <v>8.3799763515634632E-3</v>
      </c>
      <c r="R62" s="45">
        <f t="shared" si="15"/>
        <v>9.1919562013554629E-3</v>
      </c>
      <c r="S62" s="45">
        <f t="shared" si="15"/>
        <v>8.7665897534327485E-3</v>
      </c>
      <c r="T62" s="45">
        <f t="shared" si="15"/>
        <v>9.8272228826648458E-3</v>
      </c>
      <c r="U62" s="45">
        <f t="shared" si="12"/>
        <v>9.3307384849777384E-3</v>
      </c>
      <c r="V62" s="45">
        <f t="shared" si="12"/>
        <v>9.6450523548299045E-3</v>
      </c>
      <c r="W62" s="45">
        <f t="shared" si="12"/>
        <v>8.4641608793787522E-3</v>
      </c>
      <c r="X62" s="45">
        <f t="shared" si="12"/>
        <v>8.4432512893402745E-3</v>
      </c>
      <c r="Y62" s="45">
        <f t="shared" ref="Y62:Y78" si="16">SUM(E62:X62)</f>
        <v>0.12953205022828385</v>
      </c>
      <c r="AA62" s="44">
        <f>SUM(E62:Y62)</f>
        <v>0.25906410045656769</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67">
        <f t="shared" si="10"/>
        <v>186.80723547775204</v>
      </c>
      <c r="B63" s="146">
        <f t="shared" si="11"/>
        <v>26.005017239519908</v>
      </c>
      <c r="C63" s="19" t="str">
        <f t="shared" si="13"/>
        <v>Small Off</v>
      </c>
      <c r="D63" s="19" t="str">
        <f t="shared" si="14"/>
        <v>WHTanks-New-Small Off</v>
      </c>
      <c r="E63" s="45">
        <f t="shared" si="15"/>
        <v>8.2421742541635725E-5</v>
      </c>
      <c r="F63" s="45">
        <f t="shared" si="12"/>
        <v>1.7426434728687077E-4</v>
      </c>
      <c r="G63" s="45">
        <f t="shared" si="12"/>
        <v>1.914042383544037E-4</v>
      </c>
      <c r="H63" s="45">
        <f t="shared" si="12"/>
        <v>2.6094434592726355E-4</v>
      </c>
      <c r="I63" s="45">
        <f t="shared" si="12"/>
        <v>3.8231847465633912E-4</v>
      </c>
      <c r="J63" s="45">
        <f t="shared" si="12"/>
        <v>4.331342669491408E-4</v>
      </c>
      <c r="K63" s="45">
        <f t="shared" si="12"/>
        <v>3.7437258006932681E-4</v>
      </c>
      <c r="L63" s="45">
        <f t="shared" si="12"/>
        <v>5.5633942744317741E-4</v>
      </c>
      <c r="M63" s="45">
        <f t="shared" si="12"/>
        <v>5.176433446158848E-4</v>
      </c>
      <c r="N63" s="45">
        <f t="shared" si="12"/>
        <v>5.1492192148281974E-4</v>
      </c>
      <c r="O63" s="45">
        <f t="shared" si="12"/>
        <v>6.1118380710577659E-4</v>
      </c>
      <c r="P63" s="45">
        <f t="shared" si="12"/>
        <v>6.2756669886216278E-4</v>
      </c>
      <c r="Q63" s="45">
        <f t="shared" si="12"/>
        <v>6.8747983917620244E-4</v>
      </c>
      <c r="R63" s="45">
        <f t="shared" si="12"/>
        <v>7.5538278558889165E-4</v>
      </c>
      <c r="S63" s="45">
        <f t="shared" si="12"/>
        <v>7.1788177894792815E-4</v>
      </c>
      <c r="T63" s="45">
        <f t="shared" si="12"/>
        <v>8.0695316697378399E-4</v>
      </c>
      <c r="U63" s="45">
        <f t="shared" si="12"/>
        <v>7.6313190011366352E-4</v>
      </c>
      <c r="V63" s="45">
        <f t="shared" si="12"/>
        <v>7.838067628008358E-4</v>
      </c>
      <c r="W63" s="45">
        <f t="shared" si="12"/>
        <v>6.9596056804601813E-4</v>
      </c>
      <c r="X63" s="45">
        <f t="shared" si="12"/>
        <v>6.943278513855994E-4</v>
      </c>
      <c r="Y63" s="45">
        <f t="shared" si="16"/>
        <v>1.0631439848327725E-2</v>
      </c>
      <c r="AA63" s="44"/>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67">
        <f t="shared" si="10"/>
        <v>174.81776983446019</v>
      </c>
      <c r="B64" s="146">
        <f t="shared" si="11"/>
        <v>22.765723408872674</v>
      </c>
      <c r="C64" s="19" t="str">
        <f t="shared" si="13"/>
        <v>XLarge Ret</v>
      </c>
      <c r="D64" s="19" t="str">
        <f t="shared" si="14"/>
        <v>WHTanks-New-XLarge Ret</v>
      </c>
      <c r="E64" s="45">
        <f t="shared" si="15"/>
        <v>2.8145047813823297E-5</v>
      </c>
      <c r="F64" s="45">
        <f t="shared" si="12"/>
        <v>1.1374931388125467E-4</v>
      </c>
      <c r="G64" s="45">
        <f t="shared" si="12"/>
        <v>1.4088189856498157E-4</v>
      </c>
      <c r="H64" s="45">
        <f t="shared" si="12"/>
        <v>1.1352610884251035E-4</v>
      </c>
      <c r="I64" s="45">
        <f t="shared" si="12"/>
        <v>1.4413173021597903E-4</v>
      </c>
      <c r="J64" s="45">
        <f t="shared" si="12"/>
        <v>1.5874424321652163E-4</v>
      </c>
      <c r="K64" s="45">
        <f t="shared" si="12"/>
        <v>1.531730787261468E-4</v>
      </c>
      <c r="L64" s="45">
        <f t="shared" si="12"/>
        <v>1.6700966600914638E-4</v>
      </c>
      <c r="M64" s="45">
        <f t="shared" si="12"/>
        <v>1.7265304426827163E-4</v>
      </c>
      <c r="N64" s="45">
        <f t="shared" si="12"/>
        <v>2.2691569881315402E-4</v>
      </c>
      <c r="O64" s="45">
        <f t="shared" si="12"/>
        <v>2.7142094136738907E-4</v>
      </c>
      <c r="P64" s="45">
        <f t="shared" si="12"/>
        <v>2.9649470785227854E-4</v>
      </c>
      <c r="Q64" s="45">
        <f t="shared" si="12"/>
        <v>4.4702836875825454E-4</v>
      </c>
      <c r="R64" s="45">
        <f t="shared" si="12"/>
        <v>5.1284397492184358E-4</v>
      </c>
      <c r="S64" s="45">
        <f t="shared" si="12"/>
        <v>4.6361432514859701E-4</v>
      </c>
      <c r="T64" s="45">
        <f t="shared" si="12"/>
        <v>4.6002705029043128E-4</v>
      </c>
      <c r="U64" s="45">
        <f t="shared" si="12"/>
        <v>4.4344066006805975E-4</v>
      </c>
      <c r="V64" s="45">
        <f t="shared" si="12"/>
        <v>3.7336624776058909E-4</v>
      </c>
      <c r="W64" s="45">
        <f t="shared" si="12"/>
        <v>3.7958992904793169E-4</v>
      </c>
      <c r="X64" s="45">
        <f t="shared" si="12"/>
        <v>3.592386704776999E-4</v>
      </c>
      <c r="Y64" s="45">
        <f t="shared" si="16"/>
        <v>5.425994706044864E-3</v>
      </c>
      <c r="AA64" s="4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67">
        <f t="shared" si="10"/>
        <v>174.81776983446019</v>
      </c>
      <c r="B65" s="146">
        <f t="shared" si="11"/>
        <v>22.765723408872674</v>
      </c>
      <c r="C65" s="19" t="str">
        <f t="shared" si="13"/>
        <v>Large Ret</v>
      </c>
      <c r="D65" s="19" t="str">
        <f t="shared" si="14"/>
        <v>WHTanks-New-Large Ret</v>
      </c>
      <c r="E65" s="45">
        <f t="shared" si="15"/>
        <v>1.758309289182577E-6</v>
      </c>
      <c r="F65" s="45">
        <f t="shared" si="12"/>
        <v>7.0943251869900211E-6</v>
      </c>
      <c r="G65" s="45">
        <f t="shared" si="12"/>
        <v>8.820706888032884E-6</v>
      </c>
      <c r="H65" s="45">
        <f t="shared" si="12"/>
        <v>7.2188644454172325E-6</v>
      </c>
      <c r="I65" s="45">
        <f t="shared" si="12"/>
        <v>9.1975476052727864E-6</v>
      </c>
      <c r="J65" s="45">
        <f t="shared" si="12"/>
        <v>1.0034964939982787E-5</v>
      </c>
      <c r="K65" s="45">
        <f t="shared" si="12"/>
        <v>9.5567210191633499E-6</v>
      </c>
      <c r="L65" s="45">
        <f t="shared" si="12"/>
        <v>1.0420187363603892E-5</v>
      </c>
      <c r="M65" s="45">
        <f t="shared" si="12"/>
        <v>1.0725124012609116E-5</v>
      </c>
      <c r="N65" s="45">
        <f t="shared" si="12"/>
        <v>1.4421782243147481E-5</v>
      </c>
      <c r="O65" s="45">
        <f t="shared" si="12"/>
        <v>1.7490964518478924E-5</v>
      </c>
      <c r="P65" s="45">
        <f t="shared" si="12"/>
        <v>1.8961110559963965E-5</v>
      </c>
      <c r="Q65" s="45">
        <f t="shared" si="12"/>
        <v>2.8111770891515877E-5</v>
      </c>
      <c r="R65" s="45">
        <f t="shared" si="12"/>
        <v>3.2166646379458608E-5</v>
      </c>
      <c r="S65" s="45">
        <f t="shared" si="12"/>
        <v>2.9139674246306441E-5</v>
      </c>
      <c r="T65" s="45">
        <f t="shared" si="12"/>
        <v>2.9022576735500152E-5</v>
      </c>
      <c r="U65" s="45">
        <f t="shared" si="12"/>
        <v>2.7934461422432856E-5</v>
      </c>
      <c r="V65" s="45">
        <f t="shared" si="12"/>
        <v>2.3611619423290548E-5</v>
      </c>
      <c r="W65" s="45">
        <f t="shared" si="12"/>
        <v>2.3931445023170074E-5</v>
      </c>
      <c r="X65" s="45">
        <f t="shared" si="12"/>
        <v>2.266808019711162E-5</v>
      </c>
      <c r="Y65" s="45">
        <f t="shared" si="16"/>
        <v>3.4228688239063118E-4</v>
      </c>
      <c r="AA65" s="44">
        <f>SUM(E65:Y65)</f>
        <v>6.8457376478126236E-4</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67">
        <f t="shared" si="10"/>
        <v>174.81776983446019</v>
      </c>
      <c r="B66" s="146">
        <f t="shared" si="11"/>
        <v>22.765723408872674</v>
      </c>
      <c r="C66" s="19" t="str">
        <f t="shared" si="13"/>
        <v>Medium Ret</v>
      </c>
      <c r="D66" s="19" t="str">
        <f t="shared" si="14"/>
        <v>WHTanks-New-Medium Ret</v>
      </c>
      <c r="E66" s="45">
        <f t="shared" si="15"/>
        <v>1.5632469461833033E-4</v>
      </c>
      <c r="F66" s="45">
        <f t="shared" si="12"/>
        <v>6.3486524187137555E-4</v>
      </c>
      <c r="G66" s="45">
        <f t="shared" si="12"/>
        <v>7.8387162557808597E-4</v>
      </c>
      <c r="H66" s="45">
        <f t="shared" si="12"/>
        <v>6.4457594538331849E-4</v>
      </c>
      <c r="I66" s="45">
        <f t="shared" si="12"/>
        <v>8.2298919184229302E-4</v>
      </c>
      <c r="J66" s="45">
        <f t="shared" si="12"/>
        <v>8.9598538140371186E-4</v>
      </c>
      <c r="K66" s="45">
        <f t="shared" si="12"/>
        <v>8.5019934018719422E-4</v>
      </c>
      <c r="L66" s="45">
        <f t="shared" si="12"/>
        <v>9.1552653065045983E-4</v>
      </c>
      <c r="M66" s="45">
        <f t="shared" si="12"/>
        <v>9.4473063605518678E-4</v>
      </c>
      <c r="N66" s="45">
        <f t="shared" si="12"/>
        <v>1.2783884305544468E-3</v>
      </c>
      <c r="O66" s="45">
        <f t="shared" si="12"/>
        <v>1.5591835044420251E-3</v>
      </c>
      <c r="P66" s="45">
        <f t="shared" si="12"/>
        <v>1.6942447245565596E-3</v>
      </c>
      <c r="Q66" s="45">
        <f t="shared" si="12"/>
        <v>2.4909453580805136E-3</v>
      </c>
      <c r="R66" s="45">
        <f t="shared" si="12"/>
        <v>2.8618500525545965E-3</v>
      </c>
      <c r="S66" s="45">
        <f t="shared" si="12"/>
        <v>2.586164467225165E-3</v>
      </c>
      <c r="T66" s="45">
        <f t="shared" si="12"/>
        <v>2.5828081398731025E-3</v>
      </c>
      <c r="U66" s="45">
        <f t="shared" si="12"/>
        <v>2.4858943664215994E-3</v>
      </c>
      <c r="V66" s="45">
        <f t="shared" si="12"/>
        <v>2.1183498242545624E-3</v>
      </c>
      <c r="W66" s="45">
        <f t="shared" si="12"/>
        <v>2.1448716429238236E-3</v>
      </c>
      <c r="X66" s="45">
        <f t="shared" si="12"/>
        <v>2.0232954651630379E-3</v>
      </c>
      <c r="Y66" s="45">
        <f t="shared" si="16"/>
        <v>3.0475064563639388E-2</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67">
        <f t="shared" si="10"/>
        <v>174.81776983446019</v>
      </c>
      <c r="B67" s="146">
        <f t="shared" si="11"/>
        <v>22.765723408872674</v>
      </c>
      <c r="C67" s="19" t="str">
        <f t="shared" si="13"/>
        <v>Small Ret</v>
      </c>
      <c r="D67" s="19" t="str">
        <f t="shared" si="14"/>
        <v>WHTanks-New-Small Ret</v>
      </c>
      <c r="E67" s="45">
        <f t="shared" si="15"/>
        <v>7.5013366190051182E-6</v>
      </c>
      <c r="F67" s="45">
        <f t="shared" si="12"/>
        <v>3.0465071339947666E-5</v>
      </c>
      <c r="G67" s="45">
        <f t="shared" si="12"/>
        <v>3.7746945090553981E-5</v>
      </c>
      <c r="H67" s="45">
        <f t="shared" si="12"/>
        <v>3.1074843525201919E-5</v>
      </c>
      <c r="I67" s="45">
        <f t="shared" si="12"/>
        <v>3.9630801729034511E-5</v>
      </c>
      <c r="J67" s="45">
        <f t="shared" si="12"/>
        <v>4.3111660990226896E-5</v>
      </c>
      <c r="K67" s="45">
        <f t="shared" si="12"/>
        <v>4.0103846603964855E-5</v>
      </c>
      <c r="L67" s="45">
        <f t="shared" si="12"/>
        <v>4.3142129654900553E-5</v>
      </c>
      <c r="M67" s="45">
        <f t="shared" si="12"/>
        <v>4.457832426634936E-5</v>
      </c>
      <c r="N67" s="45">
        <f t="shared" si="12"/>
        <v>6.1923669069696358E-5</v>
      </c>
      <c r="O67" s="45">
        <f t="shared" si="12"/>
        <v>7.6245342007255374E-5</v>
      </c>
      <c r="P67" s="45">
        <f t="shared" si="12"/>
        <v>8.2835447968422979E-5</v>
      </c>
      <c r="Q67" s="45">
        <f t="shared" si="12"/>
        <v>1.2042021735614882E-4</v>
      </c>
      <c r="R67" s="45">
        <f t="shared" si="12"/>
        <v>1.3803641418778519E-4</v>
      </c>
      <c r="S67" s="45">
        <f t="shared" si="12"/>
        <v>1.2488028381961214E-4</v>
      </c>
      <c r="T67" s="45">
        <f t="shared" si="12"/>
        <v>1.2510612144514909E-4</v>
      </c>
      <c r="U67" s="45">
        <f t="shared" si="12"/>
        <v>1.2054031393438268E-4</v>
      </c>
      <c r="V67" s="45">
        <f t="shared" si="12"/>
        <v>1.0296172924212288E-4</v>
      </c>
      <c r="W67" s="45">
        <f t="shared" si="12"/>
        <v>1.0417080692501205E-4</v>
      </c>
      <c r="X67" s="45">
        <f t="shared" si="12"/>
        <v>9.8459336557202545E-5</v>
      </c>
      <c r="Y67" s="45">
        <f t="shared" si="16"/>
        <v>1.4729346423319751E-3</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67">
        <f t="shared" si="10"/>
        <v>323.10435584940785</v>
      </c>
      <c r="B68" s="146">
        <f t="shared" si="11"/>
        <v>30.135751956182872</v>
      </c>
      <c r="C68" s="19" t="str">
        <f t="shared" si="13"/>
        <v>School K-12</v>
      </c>
      <c r="D68" s="19" t="str">
        <f t="shared" si="14"/>
        <v>WHTanks-New-School K-12</v>
      </c>
      <c r="E68" s="45">
        <f t="shared" si="15"/>
        <v>1.3122851431809477E-5</v>
      </c>
      <c r="F68" s="45">
        <f t="shared" si="12"/>
        <v>2.5731575852604687E-5</v>
      </c>
      <c r="G68" s="45">
        <f t="shared" si="12"/>
        <v>8.6287625117560061E-5</v>
      </c>
      <c r="H68" s="45">
        <f t="shared" si="12"/>
        <v>9.9085877886800517E-5</v>
      </c>
      <c r="I68" s="45">
        <f t="shared" si="12"/>
        <v>9.3514117654009717E-5</v>
      </c>
      <c r="J68" s="45">
        <f t="shared" si="12"/>
        <v>1.1450402042785518E-4</v>
      </c>
      <c r="K68" s="45">
        <f t="shared" si="12"/>
        <v>1.4697883267111573E-4</v>
      </c>
      <c r="L68" s="45">
        <f t="shared" si="12"/>
        <v>1.8603745245129353E-4</v>
      </c>
      <c r="M68" s="45">
        <f t="shared" si="12"/>
        <v>2.9979512636128423E-4</v>
      </c>
      <c r="N68" s="45">
        <f t="shared" si="12"/>
        <v>3.9131150924494296E-4</v>
      </c>
      <c r="O68" s="45">
        <f t="shared" si="12"/>
        <v>3.569782248875561E-4</v>
      </c>
      <c r="P68" s="45">
        <f t="shared" si="12"/>
        <v>3.7380491196044893E-4</v>
      </c>
      <c r="Q68" s="45">
        <f t="shared" si="12"/>
        <v>4.0918506192242433E-4</v>
      </c>
      <c r="R68" s="45">
        <f t="shared" si="12"/>
        <v>4.3205433617832928E-4</v>
      </c>
      <c r="S68" s="45">
        <f t="shared" si="12"/>
        <v>4.1123248290199339E-4</v>
      </c>
      <c r="T68" s="45">
        <f t="shared" si="12"/>
        <v>4.2719775863663955E-4</v>
      </c>
      <c r="U68" s="45">
        <f t="shared" si="12"/>
        <v>3.8491415177412445E-4</v>
      </c>
      <c r="V68" s="45">
        <f t="shared" si="12"/>
        <v>4.3308262633912336E-4</v>
      </c>
      <c r="W68" s="45">
        <f t="shared" si="12"/>
        <v>3.8828961009048632E-4</v>
      </c>
      <c r="X68" s="45">
        <f t="shared" si="12"/>
        <v>4.2369477083858585E-4</v>
      </c>
      <c r="Y68" s="45">
        <f t="shared" si="16"/>
        <v>5.4968029246289874E-3</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67">
        <f t="shared" si="10"/>
        <v>140.93369813388222</v>
      </c>
      <c r="B69" s="146">
        <f t="shared" si="11"/>
        <v>38.160767401972556</v>
      </c>
      <c r="C69" s="19" t="str">
        <f t="shared" si="13"/>
        <v>University</v>
      </c>
      <c r="D69" s="19" t="str">
        <f t="shared" si="14"/>
        <v>WHTanks-New-University</v>
      </c>
      <c r="E69" s="45">
        <f t="shared" si="15"/>
        <v>5.86599137941634E-5</v>
      </c>
      <c r="F69" s="45">
        <f t="shared" si="12"/>
        <v>5.1365039424154324E-5</v>
      </c>
      <c r="G69" s="45">
        <f t="shared" si="12"/>
        <v>8.177399406586042E-5</v>
      </c>
      <c r="H69" s="45">
        <f t="shared" si="12"/>
        <v>2.1352722419099452E-4</v>
      </c>
      <c r="I69" s="45">
        <f t="shared" si="12"/>
        <v>3.8149190572611734E-4</v>
      </c>
      <c r="J69" s="45">
        <f t="shared" si="12"/>
        <v>3.6044702062366907E-4</v>
      </c>
      <c r="K69" s="45">
        <f t="shared" si="12"/>
        <v>4.4716462373985702E-4</v>
      </c>
      <c r="L69" s="45">
        <f t="shared" si="12"/>
        <v>4.2460000273311573E-4</v>
      </c>
      <c r="M69" s="45">
        <f t="shared" si="12"/>
        <v>6.8321904934942081E-4</v>
      </c>
      <c r="N69" s="45">
        <f t="shared" si="12"/>
        <v>8.7010024675176925E-4</v>
      </c>
      <c r="O69" s="45">
        <f t="shared" si="12"/>
        <v>8.9935237365720844E-4</v>
      </c>
      <c r="P69" s="45">
        <f t="shared" si="12"/>
        <v>1.0164130648424772E-3</v>
      </c>
      <c r="Q69" s="45">
        <f t="shared" si="12"/>
        <v>1.0610677560824223E-3</v>
      </c>
      <c r="R69" s="45">
        <f t="shared" si="12"/>
        <v>1.160967485609706E-3</v>
      </c>
      <c r="S69" s="45">
        <f t="shared" si="12"/>
        <v>1.1933620770587818E-3</v>
      </c>
      <c r="T69" s="45">
        <f t="shared" si="12"/>
        <v>1.0802542258901893E-3</v>
      </c>
      <c r="U69" s="45">
        <f t="shared" si="12"/>
        <v>9.8512842746321526E-4</v>
      </c>
      <c r="V69" s="45">
        <f t="shared" si="12"/>
        <v>1.122986107261244E-3</v>
      </c>
      <c r="W69" s="45">
        <f t="shared" si="12"/>
        <v>1.0253291898151265E-3</v>
      </c>
      <c r="X69" s="45">
        <f t="shared" si="12"/>
        <v>1.0509047477621589E-3</v>
      </c>
      <c r="Y69" s="45">
        <f t="shared" si="16"/>
        <v>1.4168114475841653E-2</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67">
        <f t="shared" si="10"/>
        <v>175.15411897768129</v>
      </c>
      <c r="B70" s="146">
        <f t="shared" si="11"/>
        <v>33.054424604030245</v>
      </c>
      <c r="C70" s="19" t="str">
        <f t="shared" si="13"/>
        <v>Warehouse</v>
      </c>
      <c r="D70" s="19" t="str">
        <f t="shared" si="14"/>
        <v>WHTanks-New-Warehouse</v>
      </c>
      <c r="E70" s="45">
        <f t="shared" si="15"/>
        <v>1.9877185219022663E-4</v>
      </c>
      <c r="F70" s="45">
        <f t="shared" si="12"/>
        <v>3.8393422920482228E-4</v>
      </c>
      <c r="G70" s="45">
        <f t="shared" si="12"/>
        <v>5.6979498864185728E-4</v>
      </c>
      <c r="H70" s="45">
        <f t="shared" si="12"/>
        <v>5.6601539034289246E-4</v>
      </c>
      <c r="I70" s="45">
        <f t="shared" si="12"/>
        <v>6.0166811617038763E-4</v>
      </c>
      <c r="J70" s="45">
        <f t="shared" si="12"/>
        <v>5.306342514324417E-4</v>
      </c>
      <c r="K70" s="45">
        <f t="shared" si="12"/>
        <v>5.231828020603441E-4</v>
      </c>
      <c r="L70" s="45">
        <f t="shared" si="12"/>
        <v>7.3395842084919463E-4</v>
      </c>
      <c r="M70" s="45">
        <f t="shared" si="12"/>
        <v>8.7132449188853764E-4</v>
      </c>
      <c r="N70" s="45">
        <f t="shared" si="12"/>
        <v>9.7674466441247023E-4</v>
      </c>
      <c r="O70" s="45">
        <f t="shared" si="12"/>
        <v>9.7949583283776787E-4</v>
      </c>
      <c r="P70" s="45">
        <f t="shared" si="12"/>
        <v>1.0413876796243273E-3</v>
      </c>
      <c r="Q70" s="45">
        <f t="shared" si="12"/>
        <v>9.7581128002352047E-4</v>
      </c>
      <c r="R70" s="45">
        <f t="shared" si="12"/>
        <v>8.6200308646146838E-4</v>
      </c>
      <c r="S70" s="45">
        <f t="shared" si="12"/>
        <v>8.9991315099364013E-4</v>
      </c>
      <c r="T70" s="45">
        <f t="shared" si="12"/>
        <v>9.1262712755697231E-4</v>
      </c>
      <c r="U70" s="45">
        <f t="shared" si="12"/>
        <v>1.0220367698464121E-3</v>
      </c>
      <c r="V70" s="45">
        <f t="shared" si="12"/>
        <v>9.7635069529370354E-4</v>
      </c>
      <c r="W70" s="45">
        <f t="shared" si="12"/>
        <v>9.3370720822379301E-4</v>
      </c>
      <c r="X70" s="45">
        <f t="shared" si="12"/>
        <v>9.4529275430930092E-4</v>
      </c>
      <c r="Y70" s="45">
        <f t="shared" si="16"/>
        <v>1.550465479236408E-2</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67">
        <f t="shared" si="10"/>
        <v>239.51705963219337</v>
      </c>
      <c r="B71" s="146">
        <f t="shared" si="11"/>
        <v>22.991057614616</v>
      </c>
      <c r="C71" s="19" t="str">
        <f t="shared" si="13"/>
        <v>Supermarket</v>
      </c>
      <c r="D71" s="19" t="str">
        <f t="shared" si="14"/>
        <v>WHTanks-New-Supermarket</v>
      </c>
      <c r="E71" s="45">
        <f t="shared" si="15"/>
        <v>2.9069701057805381E-5</v>
      </c>
      <c r="F71" s="45">
        <f t="shared" si="12"/>
        <v>7.5159172908293494E-5</v>
      </c>
      <c r="G71" s="45">
        <f t="shared" si="12"/>
        <v>9.9463251103523831E-5</v>
      </c>
      <c r="H71" s="45">
        <f t="shared" si="12"/>
        <v>1.1557202947835785E-4</v>
      </c>
      <c r="I71" s="45">
        <f t="shared" si="12"/>
        <v>1.4331387921638503E-4</v>
      </c>
      <c r="J71" s="45">
        <f t="shared" si="12"/>
        <v>1.673506260815195E-4</v>
      </c>
      <c r="K71" s="45">
        <f t="shared" si="12"/>
        <v>1.8561177734047538E-4</v>
      </c>
      <c r="L71" s="45">
        <f t="shared" si="12"/>
        <v>1.9879087202744996E-4</v>
      </c>
      <c r="M71" s="45">
        <f t="shared" si="12"/>
        <v>2.0819199384642642E-4</v>
      </c>
      <c r="N71" s="45">
        <f t="shared" si="12"/>
        <v>2.145346837066349E-4</v>
      </c>
      <c r="O71" s="45">
        <f t="shared" si="12"/>
        <v>2.1975899431193516E-4</v>
      </c>
      <c r="P71" s="45">
        <f t="shared" si="12"/>
        <v>2.2355710815966169E-4</v>
      </c>
      <c r="Q71" s="45">
        <f t="shared" si="12"/>
        <v>2.2627848170835401E-4</v>
      </c>
      <c r="R71" s="45">
        <f t="shared" si="12"/>
        <v>2.2897303480096334E-4</v>
      </c>
      <c r="S71" s="45">
        <f t="shared" si="12"/>
        <v>2.1883253157199136E-4</v>
      </c>
      <c r="T71" s="45">
        <f t="shared" si="12"/>
        <v>2.3276667491868369E-4</v>
      </c>
      <c r="U71" s="45">
        <f t="shared" si="12"/>
        <v>2.3140933643684878E-4</v>
      </c>
      <c r="V71" s="45">
        <f t="shared" si="12"/>
        <v>2.3002275012965517E-4</v>
      </c>
      <c r="W71" s="45">
        <f t="shared" si="12"/>
        <v>2.2832453628060122E-4</v>
      </c>
      <c r="X71" s="45">
        <f t="shared" si="12"/>
        <v>2.2659110046776437E-4</v>
      </c>
      <c r="Y71" s="45">
        <f t="shared" si="16"/>
        <v>3.70357253555333E-3</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67">
        <f t="shared" si="10"/>
        <v>239.51705963219337</v>
      </c>
      <c r="B72" s="146">
        <f t="shared" si="11"/>
        <v>22.991057614616</v>
      </c>
      <c r="C72" s="19" t="str">
        <f t="shared" si="13"/>
        <v>MiniMart</v>
      </c>
      <c r="D72" s="19" t="str">
        <f t="shared" si="14"/>
        <v>WHTanks-New-MiniMart</v>
      </c>
      <c r="E72" s="45">
        <f t="shared" si="15"/>
        <v>6.3225675235926049E-6</v>
      </c>
      <c r="F72" s="45">
        <f t="shared" si="12"/>
        <v>1.6288360127147247E-5</v>
      </c>
      <c r="G72" s="45">
        <f t="shared" si="12"/>
        <v>2.2992466232856863E-5</v>
      </c>
      <c r="H72" s="45">
        <f t="shared" si="12"/>
        <v>1.5782887109325115E-5</v>
      </c>
      <c r="I72" s="45">
        <f t="shared" si="12"/>
        <v>2.072980517784545E-5</v>
      </c>
      <c r="J72" s="45">
        <f t="shared" si="12"/>
        <v>2.0821010178427196E-5</v>
      </c>
      <c r="K72" s="45">
        <f t="shared" si="12"/>
        <v>1.7843263748389304E-5</v>
      </c>
      <c r="L72" s="45">
        <f t="shared" si="12"/>
        <v>1.6972749174553262E-5</v>
      </c>
      <c r="M72" s="45">
        <f t="shared" si="12"/>
        <v>1.7379460723206342E-5</v>
      </c>
      <c r="N72" s="45">
        <f t="shared" si="12"/>
        <v>2.4442591500295803E-5</v>
      </c>
      <c r="O72" s="45">
        <f t="shared" si="12"/>
        <v>3.1559730009706954E-5</v>
      </c>
      <c r="P72" s="45">
        <f t="shared" si="12"/>
        <v>3.664327841748556E-5</v>
      </c>
      <c r="Q72" s="45">
        <f t="shared" si="12"/>
        <v>5.4669797320075436E-5</v>
      </c>
      <c r="R72" s="45">
        <f t="shared" si="12"/>
        <v>5.7574161799614005E-5</v>
      </c>
      <c r="S72" s="45">
        <f t="shared" si="12"/>
        <v>5.3910913190924846E-5</v>
      </c>
      <c r="T72" s="45">
        <f t="shared" si="12"/>
        <v>5.7350558587963127E-5</v>
      </c>
      <c r="U72" s="45">
        <f t="shared" si="12"/>
        <v>5.2968209304503693E-5</v>
      </c>
      <c r="V72" s="45">
        <f t="shared" si="12"/>
        <v>4.3941778666026079E-5</v>
      </c>
      <c r="W72" s="45">
        <f t="shared" si="12"/>
        <v>4.5068561357569454E-5</v>
      </c>
      <c r="X72" s="45">
        <f t="shared" si="12"/>
        <v>4.3028582103723515E-5</v>
      </c>
      <c r="Y72" s="45">
        <f t="shared" si="16"/>
        <v>6.5629073225323181E-4</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67">
        <f t="shared" si="10"/>
        <v>263.51958011831977</v>
      </c>
      <c r="B73" s="146">
        <f t="shared" si="11"/>
        <v>34.230651818499524</v>
      </c>
      <c r="C73" s="19" t="str">
        <f t="shared" si="13"/>
        <v>Restaurant</v>
      </c>
      <c r="D73" s="19" t="str">
        <f t="shared" si="14"/>
        <v>WHTanks-New-Restaurant</v>
      </c>
      <c r="E73" s="45">
        <f t="shared" si="15"/>
        <v>7.0649074850928035E-5</v>
      </c>
      <c r="F73" s="45">
        <f t="shared" si="12"/>
        <v>1.0093496447131919E-4</v>
      </c>
      <c r="G73" s="45">
        <f t="shared" si="12"/>
        <v>1.5299263373242644E-4</v>
      </c>
      <c r="H73" s="45">
        <f t="shared" si="12"/>
        <v>1.9433543566424295E-4</v>
      </c>
      <c r="I73" s="45">
        <f t="shared" si="12"/>
        <v>2.4241763546227024E-4</v>
      </c>
      <c r="J73" s="45">
        <f t="shared" si="12"/>
        <v>2.8431739814914947E-4</v>
      </c>
      <c r="K73" s="45">
        <f t="shared" si="12"/>
        <v>3.1719954713164549E-4</v>
      </c>
      <c r="L73" s="45">
        <f t="shared" si="12"/>
        <v>3.4286381482952325E-4</v>
      </c>
      <c r="M73" s="45">
        <f t="shared" si="12"/>
        <v>3.6248936139689463E-4</v>
      </c>
      <c r="N73" s="45">
        <f t="shared" si="12"/>
        <v>3.7750447126559401E-4</v>
      </c>
      <c r="O73" s="45">
        <f t="shared" si="12"/>
        <v>3.8963337538131735E-4</v>
      </c>
      <c r="P73" s="45">
        <f t="shared" si="12"/>
        <v>4.012939537336849E-4</v>
      </c>
      <c r="Q73" s="45">
        <f t="shared" si="12"/>
        <v>5.5678717207553242E-4</v>
      </c>
      <c r="R73" s="45">
        <f t="shared" si="12"/>
        <v>6.3634511203412435E-4</v>
      </c>
      <c r="S73" s="45">
        <f t="shared" si="12"/>
        <v>6.3417869068522201E-4</v>
      </c>
      <c r="T73" s="45">
        <f t="shared" si="12"/>
        <v>6.6306342244221335E-4</v>
      </c>
      <c r="U73" s="45">
        <f t="shared" si="12"/>
        <v>6.9208294608865805E-4</v>
      </c>
      <c r="V73" s="45">
        <f t="shared" si="12"/>
        <v>6.1997790350297737E-4</v>
      </c>
      <c r="W73" s="45">
        <f t="shared" si="12"/>
        <v>6.2507835269123998E-4</v>
      </c>
      <c r="X73" s="45">
        <f t="shared" si="12"/>
        <v>5.7169422284069087E-4</v>
      </c>
      <c r="Y73" s="45">
        <f t="shared" si="16"/>
        <v>8.2358394884296544E-3</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67">
        <f t="shared" si="10"/>
        <v>190.65277866523277</v>
      </c>
      <c r="B74" s="146">
        <f t="shared" si="11"/>
        <v>33.918513994925767</v>
      </c>
      <c r="C74" s="19" t="str">
        <f t="shared" si="13"/>
        <v>Lodging</v>
      </c>
      <c r="D74" s="19" t="str">
        <f t="shared" si="14"/>
        <v>WHTanks-New-Lodging</v>
      </c>
      <c r="E74" s="45">
        <f t="shared" si="15"/>
        <v>1.9826846734181079E-4</v>
      </c>
      <c r="F74" s="45">
        <f t="shared" si="12"/>
        <v>2.8773011023684882E-4</v>
      </c>
      <c r="G74" s="45">
        <f t="shared" si="12"/>
        <v>4.2457388343817692E-4</v>
      </c>
      <c r="H74" s="45">
        <f t="shared" si="12"/>
        <v>4.1406466041003928E-4</v>
      </c>
      <c r="I74" s="45">
        <f t="shared" si="12"/>
        <v>5.2976502126240294E-4</v>
      </c>
      <c r="J74" s="45">
        <f t="shared" si="12"/>
        <v>5.3933059511517933E-4</v>
      </c>
      <c r="K74" s="45">
        <f t="shared" si="12"/>
        <v>5.7875814320059013E-4</v>
      </c>
      <c r="L74" s="45">
        <f t="shared" si="12"/>
        <v>6.1175485779545766E-4</v>
      </c>
      <c r="M74" s="45">
        <f t="shared" si="12"/>
        <v>6.4611183274645414E-4</v>
      </c>
      <c r="N74" s="45">
        <f t="shared" si="12"/>
        <v>7.2782418776704124E-4</v>
      </c>
      <c r="O74" s="45">
        <f t="shared" si="12"/>
        <v>8.0350707133242322E-4</v>
      </c>
      <c r="P74" s="45">
        <f t="shared" si="12"/>
        <v>9.3981684447992945E-4</v>
      </c>
      <c r="Q74" s="45">
        <f t="shared" si="12"/>
        <v>1.662440953283081E-3</v>
      </c>
      <c r="R74" s="45">
        <f t="shared" si="12"/>
        <v>1.9869194236578369E-3</v>
      </c>
      <c r="S74" s="45">
        <f t="shared" si="12"/>
        <v>2.0616920588372172E-3</v>
      </c>
      <c r="T74" s="45">
        <f t="shared" si="12"/>
        <v>2.1206239142297226E-3</v>
      </c>
      <c r="U74" s="45">
        <f t="shared" si="12"/>
        <v>2.229183741922873E-3</v>
      </c>
      <c r="V74" s="45">
        <f t="shared" si="12"/>
        <v>1.8882841426749147E-3</v>
      </c>
      <c r="W74" s="45">
        <f t="shared" si="12"/>
        <v>1.8284519460238739E-3</v>
      </c>
      <c r="X74" s="45">
        <f t="shared" si="12"/>
        <v>1.7141298988529014E-3</v>
      </c>
      <c r="Y74" s="45">
        <f t="shared" si="16"/>
        <v>2.2193231754608769E-2</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67">
        <f t="shared" si="10"/>
        <v>140.93369813388222</v>
      </c>
      <c r="B75" s="146">
        <f t="shared" si="11"/>
        <v>38.160767401972556</v>
      </c>
      <c r="C75" s="19" t="str">
        <f t="shared" si="13"/>
        <v>Hospital</v>
      </c>
      <c r="D75" s="19" t="str">
        <f t="shared" si="14"/>
        <v>WHTanks-New-Hospital</v>
      </c>
      <c r="E75" s="45">
        <f t="shared" si="15"/>
        <v>2.6638876183620274E-4</v>
      </c>
      <c r="F75" s="45">
        <f t="shared" si="12"/>
        <v>7.3794158795431706E-4</v>
      </c>
      <c r="G75" s="45">
        <f t="shared" si="12"/>
        <v>9.533486111223434E-4</v>
      </c>
      <c r="H75" s="45">
        <f t="shared" si="12"/>
        <v>1.1428210104032503E-3</v>
      </c>
      <c r="I75" s="45">
        <f t="shared" si="12"/>
        <v>1.1841154610811079E-3</v>
      </c>
      <c r="J75" s="45">
        <f t="shared" ref="F75:X78" si="17">J50*$A75/8760000</f>
        <v>9.8640327321720305E-4</v>
      </c>
      <c r="K75" s="45">
        <f t="shared" si="17"/>
        <v>9.7306713239357135E-4</v>
      </c>
      <c r="L75" s="45">
        <f t="shared" si="17"/>
        <v>9.7609055341948958E-4</v>
      </c>
      <c r="M75" s="45">
        <f t="shared" si="17"/>
        <v>9.1091916302426872E-4</v>
      </c>
      <c r="N75" s="45">
        <f t="shared" si="17"/>
        <v>9.5794185646120558E-4</v>
      </c>
      <c r="O75" s="45">
        <f t="shared" si="17"/>
        <v>1.0461967143559881E-3</v>
      </c>
      <c r="P75" s="45">
        <f t="shared" si="17"/>
        <v>1.2774333202996107E-3</v>
      </c>
      <c r="Q75" s="45">
        <f t="shared" si="17"/>
        <v>1.573552927302421E-3</v>
      </c>
      <c r="R75" s="45">
        <f t="shared" si="17"/>
        <v>1.8290368363702051E-3</v>
      </c>
      <c r="S75" s="45">
        <f t="shared" si="17"/>
        <v>1.6611583559785028E-3</v>
      </c>
      <c r="T75" s="45">
        <f t="shared" si="17"/>
        <v>1.6172008480363489E-3</v>
      </c>
      <c r="U75" s="45">
        <f t="shared" si="17"/>
        <v>1.5735647566991115E-3</v>
      </c>
      <c r="V75" s="45">
        <f t="shared" si="17"/>
        <v>1.4436647055294293E-3</v>
      </c>
      <c r="W75" s="45">
        <f t="shared" si="17"/>
        <v>1.360593091581441E-3</v>
      </c>
      <c r="X75" s="45">
        <f t="shared" si="17"/>
        <v>1.2540557266386358E-3</v>
      </c>
      <c r="Y75" s="45">
        <f t="shared" si="16"/>
        <v>2.3725494693704656E-2</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67">
        <f t="shared" si="10"/>
        <v>140.93369813388222</v>
      </c>
      <c r="B76" s="146">
        <f t="shared" si="11"/>
        <v>38.160767401972556</v>
      </c>
      <c r="C76" s="19" t="str">
        <f t="shared" si="13"/>
        <v>Residential Care</v>
      </c>
      <c r="D76" s="19" t="str">
        <f t="shared" si="14"/>
        <v>WHTanks-New-Residential Care</v>
      </c>
      <c r="E76" s="45">
        <f t="shared" si="15"/>
        <v>2.6190334119885586E-4</v>
      </c>
      <c r="F76" s="45">
        <f t="shared" si="17"/>
        <v>7.9108255671240526E-4</v>
      </c>
      <c r="G76" s="45">
        <f t="shared" si="17"/>
        <v>1.0748025901610361E-3</v>
      </c>
      <c r="H76" s="45">
        <f t="shared" si="17"/>
        <v>1.2620887824282949E-3</v>
      </c>
      <c r="I76" s="45">
        <f t="shared" si="17"/>
        <v>1.335219080365717E-3</v>
      </c>
      <c r="J76" s="45">
        <f t="shared" si="17"/>
        <v>1.1929653722061835E-3</v>
      </c>
      <c r="K76" s="45">
        <f t="shared" si="17"/>
        <v>1.2398543973199277E-3</v>
      </c>
      <c r="L76" s="45">
        <f t="shared" si="17"/>
        <v>1.2497595374508983E-3</v>
      </c>
      <c r="M76" s="45">
        <f t="shared" si="17"/>
        <v>1.2171026492866029E-3</v>
      </c>
      <c r="N76" s="45">
        <f t="shared" si="17"/>
        <v>1.3410789930611666E-3</v>
      </c>
      <c r="O76" s="45">
        <f t="shared" si="17"/>
        <v>1.4712153859117879E-3</v>
      </c>
      <c r="P76" s="45">
        <f t="shared" si="17"/>
        <v>1.7316816136546736E-3</v>
      </c>
      <c r="Q76" s="45">
        <f t="shared" si="17"/>
        <v>2.1502901432239783E-3</v>
      </c>
      <c r="R76" s="45">
        <f t="shared" si="17"/>
        <v>2.3976170742543443E-3</v>
      </c>
      <c r="S76" s="45">
        <f t="shared" si="17"/>
        <v>2.1735000669083457E-3</v>
      </c>
      <c r="T76" s="45">
        <f t="shared" si="17"/>
        <v>2.2452161836450388E-3</v>
      </c>
      <c r="U76" s="45">
        <f t="shared" si="17"/>
        <v>2.1842357221484284E-3</v>
      </c>
      <c r="V76" s="45">
        <f t="shared" si="17"/>
        <v>1.9982942853272899E-3</v>
      </c>
      <c r="W76" s="45">
        <f t="shared" si="17"/>
        <v>1.9528700050082612E-3</v>
      </c>
      <c r="X76" s="45">
        <f t="shared" si="17"/>
        <v>1.8724052237425442E-3</v>
      </c>
      <c r="Y76" s="45">
        <f t="shared" si="16"/>
        <v>3.1143183004015779E-2</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67">
        <f t="shared" si="10"/>
        <v>261.0729493124835</v>
      </c>
      <c r="B77" s="146">
        <f t="shared" si="11"/>
        <v>32.115195338392219</v>
      </c>
      <c r="C77" s="19" t="str">
        <f t="shared" si="13"/>
        <v>Assembly</v>
      </c>
      <c r="D77" s="19" t="str">
        <f t="shared" si="14"/>
        <v>WHTanks-New-Assembly</v>
      </c>
      <c r="E77" s="45">
        <f t="shared" si="15"/>
        <v>3.6348012226530607E-4</v>
      </c>
      <c r="F77" s="45">
        <f t="shared" si="17"/>
        <v>5.430304468044744E-4</v>
      </c>
      <c r="G77" s="45">
        <f t="shared" si="17"/>
        <v>8.1056249625267591E-4</v>
      </c>
      <c r="H77" s="45">
        <f t="shared" si="17"/>
        <v>7.714987034631455E-4</v>
      </c>
      <c r="I77" s="45">
        <f t="shared" si="17"/>
        <v>1.1090638920665797E-3</v>
      </c>
      <c r="J77" s="45">
        <f t="shared" si="17"/>
        <v>1.1526024915120695E-3</v>
      </c>
      <c r="K77" s="45">
        <f t="shared" si="17"/>
        <v>1.2163376062354868E-3</v>
      </c>
      <c r="L77" s="45">
        <f t="shared" si="17"/>
        <v>9.0901242811174999E-4</v>
      </c>
      <c r="M77" s="45">
        <f t="shared" si="17"/>
        <v>1.0183202374037153E-3</v>
      </c>
      <c r="N77" s="45">
        <f t="shared" si="17"/>
        <v>1.6106704225464334E-3</v>
      </c>
      <c r="O77" s="45">
        <f t="shared" si="17"/>
        <v>2.3219047627619535E-3</v>
      </c>
      <c r="P77" s="45">
        <f t="shared" si="17"/>
        <v>2.6430973178962593E-3</v>
      </c>
      <c r="Q77" s="45">
        <f t="shared" si="17"/>
        <v>3.3110052376236279E-3</v>
      </c>
      <c r="R77" s="45">
        <f t="shared" si="17"/>
        <v>4.4148783524260767E-3</v>
      </c>
      <c r="S77" s="45">
        <f t="shared" si="17"/>
        <v>4.965171132260097E-3</v>
      </c>
      <c r="T77" s="45">
        <f t="shared" si="17"/>
        <v>5.3609790724995516E-3</v>
      </c>
      <c r="U77" s="45">
        <f t="shared" si="17"/>
        <v>5.2425373443512066E-3</v>
      </c>
      <c r="V77" s="45">
        <f t="shared" si="17"/>
        <v>5.0002555188557261E-3</v>
      </c>
      <c r="W77" s="45">
        <f t="shared" si="17"/>
        <v>4.8984161990772322E-3</v>
      </c>
      <c r="X77" s="45">
        <f t="shared" si="17"/>
        <v>4.8349897334007373E-3</v>
      </c>
      <c r="Y77" s="45">
        <f t="shared" si="16"/>
        <v>5.2497813517814101E-2</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67">
        <f t="shared" si="10"/>
        <v>236.53843440166921</v>
      </c>
      <c r="B78" s="146">
        <f t="shared" si="11"/>
        <v>24.713965990393195</v>
      </c>
      <c r="C78" s="19" t="str">
        <f t="shared" si="13"/>
        <v>Other</v>
      </c>
      <c r="D78" s="19" t="str">
        <f t="shared" si="14"/>
        <v>WHTanks-New-Other</v>
      </c>
      <c r="E78" s="45">
        <f>E53*$A78/8760000</f>
        <v>3.8181005623086502E-4</v>
      </c>
      <c r="F78" s="45">
        <f t="shared" si="17"/>
        <v>1.0455740597983322E-3</v>
      </c>
      <c r="G78" s="45">
        <f t="shared" si="17"/>
        <v>1.3073067610562144E-3</v>
      </c>
      <c r="H78" s="45">
        <f t="shared" si="17"/>
        <v>1.6488001381799783E-3</v>
      </c>
      <c r="I78" s="45">
        <f t="shared" si="17"/>
        <v>1.9226259247834068E-3</v>
      </c>
      <c r="J78" s="45">
        <f t="shared" si="17"/>
        <v>1.7657783932302866E-3</v>
      </c>
      <c r="K78" s="45">
        <f t="shared" si="17"/>
        <v>2.1952374411722451E-3</v>
      </c>
      <c r="L78" s="45">
        <f t="shared" si="17"/>
        <v>2.3281083091995676E-3</v>
      </c>
      <c r="M78" s="45">
        <f t="shared" si="17"/>
        <v>2.6770519149299584E-3</v>
      </c>
      <c r="N78" s="45">
        <f t="shared" si="17"/>
        <v>3.0401851199781285E-3</v>
      </c>
      <c r="O78" s="45">
        <f t="shared" si="17"/>
        <v>3.062797948005683E-3</v>
      </c>
      <c r="P78" s="45">
        <f t="shared" si="17"/>
        <v>3.5416076524412542E-3</v>
      </c>
      <c r="Q78" s="45">
        <f t="shared" si="17"/>
        <v>3.8341326829054966E-3</v>
      </c>
      <c r="R78" s="45">
        <f t="shared" si="17"/>
        <v>3.9790524677774716E-3</v>
      </c>
      <c r="S78" s="45">
        <f t="shared" si="17"/>
        <v>3.7625164055105306E-3</v>
      </c>
      <c r="T78" s="45">
        <f t="shared" si="17"/>
        <v>4.0844914293666282E-3</v>
      </c>
      <c r="U78" s="45">
        <f t="shared" si="17"/>
        <v>3.6897155144409318E-3</v>
      </c>
      <c r="V78" s="45">
        <f t="shared" si="17"/>
        <v>3.8302493648757758E-3</v>
      </c>
      <c r="W78" s="45">
        <f t="shared" si="17"/>
        <v>3.6444511740271034E-3</v>
      </c>
      <c r="X78" s="45">
        <f t="shared" si="17"/>
        <v>3.4555089890371681E-3</v>
      </c>
      <c r="Y78" s="45">
        <f t="shared" si="16"/>
        <v>5.5197001746947021E-2</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47"/>
      <c r="E79" s="28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39"/>
      <c r="E80" s="39"/>
      <c r="F80" s="39"/>
      <c r="G80" s="39"/>
      <c r="H80" s="39"/>
      <c r="I80" s="39"/>
      <c r="J80" s="39"/>
      <c r="K80" s="39"/>
      <c r="L80" s="39"/>
      <c r="M80" s="39"/>
      <c r="N80" s="39"/>
      <c r="O80" s="39"/>
      <c r="P80" s="39"/>
      <c r="Q80" s="39"/>
      <c r="R80" s="39"/>
      <c r="S80" s="39"/>
      <c r="T80" s="39"/>
      <c r="U80" s="39"/>
      <c r="V80" s="39"/>
      <c r="W80" s="39"/>
      <c r="X80" s="39"/>
      <c r="Y80" s="39">
        <f>SUM(Y61:Y79)</f>
        <v>0.49370461821151984</v>
      </c>
      <c r="Z80" s="39"/>
      <c r="AA80" s="39">
        <f>SUM(AA61:AA62)</f>
        <v>0.42566979580524789</v>
      </c>
      <c r="AB80" s="9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8" t="s">
        <v>259</v>
      </c>
      <c r="B83" s="99"/>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1">
        <f>E59</f>
        <v>2016</v>
      </c>
      <c r="F84" s="91">
        <f t="shared" ref="F84:X84" si="18">F59</f>
        <v>2017</v>
      </c>
      <c r="G84" s="91">
        <f t="shared" si="18"/>
        <v>2018</v>
      </c>
      <c r="H84" s="91">
        <f t="shared" si="18"/>
        <v>2019</v>
      </c>
      <c r="I84" s="91">
        <f t="shared" si="18"/>
        <v>2020</v>
      </c>
      <c r="J84" s="91">
        <f t="shared" si="18"/>
        <v>2021</v>
      </c>
      <c r="K84" s="91">
        <f t="shared" si="18"/>
        <v>2022</v>
      </c>
      <c r="L84" s="91">
        <f t="shared" si="18"/>
        <v>2023</v>
      </c>
      <c r="M84" s="91">
        <f t="shared" si="18"/>
        <v>2024</v>
      </c>
      <c r="N84" s="91">
        <f t="shared" si="18"/>
        <v>2025</v>
      </c>
      <c r="O84" s="91">
        <f t="shared" si="18"/>
        <v>2026</v>
      </c>
      <c r="P84" s="91">
        <f t="shared" si="18"/>
        <v>2027</v>
      </c>
      <c r="Q84" s="91">
        <f t="shared" si="18"/>
        <v>2028</v>
      </c>
      <c r="R84" s="91">
        <f t="shared" si="18"/>
        <v>2029</v>
      </c>
      <c r="S84" s="91">
        <f t="shared" si="18"/>
        <v>2030</v>
      </c>
      <c r="T84" s="91">
        <f t="shared" si="18"/>
        <v>2031</v>
      </c>
      <c r="U84" s="91">
        <f t="shared" si="18"/>
        <v>2032</v>
      </c>
      <c r="V84" s="91">
        <f t="shared" si="18"/>
        <v>2033</v>
      </c>
      <c r="W84" s="91">
        <f t="shared" si="18"/>
        <v>2034</v>
      </c>
      <c r="X84" s="91">
        <f t="shared" si="18"/>
        <v>2035</v>
      </c>
      <c r="Y84" s="91"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256</v>
      </c>
      <c r="D85" s="120" t="s">
        <v>256</v>
      </c>
      <c r="E85" s="92" t="str">
        <f>CONCATENATE("aMW_",E$11)</f>
        <v>aMW_2016</v>
      </c>
      <c r="F85" s="92" t="str">
        <f t="shared" ref="F85:X85" si="19">CONCATENATE("aMW_",F$11)</f>
        <v>aMW_2017</v>
      </c>
      <c r="G85" s="92" t="str">
        <f t="shared" si="19"/>
        <v>aMW_2018</v>
      </c>
      <c r="H85" s="92" t="str">
        <f t="shared" si="19"/>
        <v>aMW_2019</v>
      </c>
      <c r="I85" s="92" t="str">
        <f t="shared" si="19"/>
        <v>aMW_2020</v>
      </c>
      <c r="J85" s="92" t="str">
        <f t="shared" si="19"/>
        <v>aMW_2021</v>
      </c>
      <c r="K85" s="92" t="str">
        <f t="shared" si="19"/>
        <v>aMW_2022</v>
      </c>
      <c r="L85" s="92" t="str">
        <f t="shared" si="19"/>
        <v>aMW_2023</v>
      </c>
      <c r="M85" s="92" t="str">
        <f t="shared" si="19"/>
        <v>aMW_2024</v>
      </c>
      <c r="N85" s="92" t="str">
        <f t="shared" si="19"/>
        <v>aMW_2025</v>
      </c>
      <c r="O85" s="92" t="str">
        <f t="shared" si="19"/>
        <v>aMW_2026</v>
      </c>
      <c r="P85" s="92" t="str">
        <f t="shared" si="19"/>
        <v>aMW_2027</v>
      </c>
      <c r="Q85" s="92" t="str">
        <f t="shared" si="19"/>
        <v>aMW_2028</v>
      </c>
      <c r="R85" s="92" t="str">
        <f t="shared" si="19"/>
        <v>aMW_2029</v>
      </c>
      <c r="S85" s="92" t="str">
        <f t="shared" si="19"/>
        <v>aMW_2030</v>
      </c>
      <c r="T85" s="92" t="str">
        <f t="shared" si="19"/>
        <v>aMW_2031</v>
      </c>
      <c r="U85" s="92" t="str">
        <f t="shared" si="19"/>
        <v>aMW_2032</v>
      </c>
      <c r="V85" s="92" t="str">
        <f t="shared" si="19"/>
        <v>aMW_2033</v>
      </c>
      <c r="W85" s="92" t="str">
        <f t="shared" si="19"/>
        <v>aMW_2034</v>
      </c>
      <c r="X85" s="92" t="str">
        <f t="shared" si="19"/>
        <v>aMW_2035</v>
      </c>
      <c r="Y85" s="92" t="s">
        <v>397</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19" t="s">
        <v>50</v>
      </c>
      <c r="C86" s="115" t="s">
        <v>260</v>
      </c>
      <c r="D86" s="115" t="s">
        <v>261</v>
      </c>
      <c r="E86" s="45">
        <f>DSUM($B$60:$Y$78,E$60,$C$85:$D86)</f>
        <v>0</v>
      </c>
      <c r="F86" s="45">
        <f>DSUM($B$60:$Y$78,F$60,$C$85:$D86)</f>
        <v>0</v>
      </c>
      <c r="G86" s="45">
        <f>DSUM($B$60:$Y$78,G$60,$C$85:$D86)</f>
        <v>0</v>
      </c>
      <c r="H86" s="45">
        <f>DSUM($B$60:$Y$78,H$60,$C$85:$D86)</f>
        <v>0</v>
      </c>
      <c r="I86" s="45">
        <f>DSUM($B$60:$Y$78,I$60,$C$85:$D86)</f>
        <v>0</v>
      </c>
      <c r="J86" s="45">
        <f>DSUM($B$60:$Y$78,J$60,$C$85:$D86)</f>
        <v>0</v>
      </c>
      <c r="K86" s="45">
        <f>DSUM($B$60:$Y$78,K$60,$C$85:$D86)</f>
        <v>0</v>
      </c>
      <c r="L86" s="45">
        <f>DSUM($B$60:$Y$78,L$60,$C$85:$D86)</f>
        <v>0</v>
      </c>
      <c r="M86" s="45">
        <f>DSUM($B$60:$Y$78,M$60,$C$85:$D86)</f>
        <v>0</v>
      </c>
      <c r="N86" s="45">
        <f>DSUM($B$60:$Y$78,N$60,$C$85:$D86)</f>
        <v>0</v>
      </c>
      <c r="O86" s="45">
        <f>DSUM($B$60:$Y$78,O$60,$C$85:$D86)</f>
        <v>0</v>
      </c>
      <c r="P86" s="45">
        <f>DSUM($B$60:$Y$78,P$60,$C$85:$D86)</f>
        <v>0</v>
      </c>
      <c r="Q86" s="45">
        <f>DSUM($B$60:$Y$78,Q$60,$C$85:$D86)</f>
        <v>0</v>
      </c>
      <c r="R86" s="45">
        <f>DSUM($B$60:$Y$78,R$60,$C$85:$D86)</f>
        <v>0</v>
      </c>
      <c r="S86" s="45">
        <f>DSUM($B$60:$Y$78,S$60,$C$85:$D86)</f>
        <v>0</v>
      </c>
      <c r="T86" s="45">
        <f>DSUM($B$60:$Y$78,T$60,$C$85:$D86)</f>
        <v>0</v>
      </c>
      <c r="U86" s="45">
        <f>DSUM($B$60:$Y$78,U$60,$C$85:$D86)</f>
        <v>0</v>
      </c>
      <c r="V86" s="45">
        <f>DSUM($B$60:$Y$78,V$60,$C$85:$D86)</f>
        <v>0</v>
      </c>
      <c r="W86" s="45">
        <f>DSUM($B$60:$Y$78,W$60,$C$85:$D86)</f>
        <v>0</v>
      </c>
      <c r="X86" s="45">
        <f>DSUM($B$60:$Y$78,X$60,$C$85:$D86)</f>
        <v>0</v>
      </c>
      <c r="Y86" s="45">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19" t="s">
        <v>51</v>
      </c>
      <c r="C87" s="115" t="s">
        <v>262</v>
      </c>
      <c r="D87" s="115" t="s">
        <v>263</v>
      </c>
      <c r="E87" s="45">
        <f>DSUM($B$60:$Y$78,E$60,$C$85:$D87)</f>
        <v>0</v>
      </c>
      <c r="F87" s="45">
        <f>DSUM($B$60:$Y$78,F$60,$C$85:$D87)</f>
        <v>0</v>
      </c>
      <c r="G87" s="45">
        <f>DSUM($B$60:$Y$78,G$60,$C$85:$D87)</f>
        <v>0</v>
      </c>
      <c r="H87" s="45">
        <f>DSUM($B$60:$Y$78,H$60,$C$85:$D87)</f>
        <v>0</v>
      </c>
      <c r="I87" s="45">
        <f>DSUM($B$60:$Y$78,I$60,$C$85:$D87)</f>
        <v>0</v>
      </c>
      <c r="J87" s="45">
        <f>DSUM($B$60:$Y$78,J$60,$C$85:$D87)</f>
        <v>0</v>
      </c>
      <c r="K87" s="45">
        <f>DSUM($B$60:$Y$78,K$60,$C$85:$D87)</f>
        <v>0</v>
      </c>
      <c r="L87" s="45">
        <f>DSUM($B$60:$Y$78,L$60,$C$85:$D87)</f>
        <v>0</v>
      </c>
      <c r="M87" s="45">
        <f>DSUM($B$60:$Y$78,M$60,$C$85:$D87)</f>
        <v>0</v>
      </c>
      <c r="N87" s="45">
        <f>DSUM($B$60:$Y$78,N$60,$C$85:$D87)</f>
        <v>0</v>
      </c>
      <c r="O87" s="45">
        <f>DSUM($B$60:$Y$78,O$60,$C$85:$D87)</f>
        <v>0</v>
      </c>
      <c r="P87" s="45">
        <f>DSUM($B$60:$Y$78,P$60,$C$85:$D87)</f>
        <v>0</v>
      </c>
      <c r="Q87" s="45">
        <f>DSUM($B$60:$Y$78,Q$60,$C$85:$D87)</f>
        <v>0</v>
      </c>
      <c r="R87" s="45">
        <f>DSUM($B$60:$Y$78,R$60,$C$85:$D87)</f>
        <v>0</v>
      </c>
      <c r="S87" s="45">
        <f>DSUM($B$60:$Y$78,S$60,$C$85:$D87)</f>
        <v>0</v>
      </c>
      <c r="T87" s="45">
        <f>DSUM($B$60:$Y$78,T$60,$C$85:$D87)</f>
        <v>0</v>
      </c>
      <c r="U87" s="45">
        <f>DSUM($B$60:$Y$78,U$60,$C$85:$D87)</f>
        <v>0</v>
      </c>
      <c r="V87" s="45">
        <f>DSUM($B$60:$Y$78,V$60,$C$85:$D87)</f>
        <v>0</v>
      </c>
      <c r="W87" s="45">
        <f>DSUM($B$60:$Y$78,W$60,$C$85:$D87)</f>
        <v>0</v>
      </c>
      <c r="X87" s="45">
        <f>DSUM($B$60:$Y$78,X$60,$C$85:$D87)</f>
        <v>0</v>
      </c>
      <c r="Y87" s="45">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19" t="s">
        <v>52</v>
      </c>
      <c r="C88" s="115" t="s">
        <v>264</v>
      </c>
      <c r="D88" s="115" t="s">
        <v>265</v>
      </c>
      <c r="E88" s="45">
        <f>DSUM($B$60:$Y$78,E$60,$C$85:$D88)</f>
        <v>0</v>
      </c>
      <c r="F88" s="45">
        <f>DSUM($B$60:$Y$78,F$60,$C$85:$D88)</f>
        <v>0</v>
      </c>
      <c r="G88" s="45">
        <f>DSUM($B$60:$Y$78,G$60,$C$85:$D88)</f>
        <v>0</v>
      </c>
      <c r="H88" s="45">
        <f>DSUM($B$60:$Y$78,H$60,$C$85:$D88)</f>
        <v>0</v>
      </c>
      <c r="I88" s="45">
        <f>DSUM($B$60:$Y$78,I$60,$C$85:$D88)</f>
        <v>0</v>
      </c>
      <c r="J88" s="45">
        <f>DSUM($B$60:$Y$78,J$60,$C$85:$D88)</f>
        <v>0</v>
      </c>
      <c r="K88" s="45">
        <f>DSUM($B$60:$Y$78,K$60,$C$85:$D88)</f>
        <v>0</v>
      </c>
      <c r="L88" s="45">
        <f>DSUM($B$60:$Y$78,L$60,$C$85:$D88)</f>
        <v>0</v>
      </c>
      <c r="M88" s="45">
        <f>DSUM($B$60:$Y$78,M$60,$C$85:$D88)</f>
        <v>0</v>
      </c>
      <c r="N88" s="45">
        <f>DSUM($B$60:$Y$78,N$60,$C$85:$D88)</f>
        <v>0</v>
      </c>
      <c r="O88" s="45">
        <f>DSUM($B$60:$Y$78,O$60,$C$85:$D88)</f>
        <v>0</v>
      </c>
      <c r="P88" s="45">
        <f>DSUM($B$60:$Y$78,P$60,$C$85:$D88)</f>
        <v>0</v>
      </c>
      <c r="Q88" s="45">
        <f>DSUM($B$60:$Y$78,Q$60,$C$85:$D88)</f>
        <v>0</v>
      </c>
      <c r="R88" s="45">
        <f>DSUM($B$60:$Y$78,R$60,$C$85:$D88)</f>
        <v>0</v>
      </c>
      <c r="S88" s="45">
        <f>DSUM($B$60:$Y$78,S$60,$C$85:$D88)</f>
        <v>0</v>
      </c>
      <c r="T88" s="45">
        <f>DSUM($B$60:$Y$78,T$60,$C$85:$D88)</f>
        <v>0</v>
      </c>
      <c r="U88" s="45">
        <f>DSUM($B$60:$Y$78,U$60,$C$85:$D88)</f>
        <v>0</v>
      </c>
      <c r="V88" s="45">
        <f>DSUM($B$60:$Y$78,V$60,$C$85:$D88)</f>
        <v>0</v>
      </c>
      <c r="W88" s="45">
        <f>DSUM($B$60:$Y$78,W$60,$C$85:$D88)</f>
        <v>0</v>
      </c>
      <c r="X88" s="45">
        <f>DSUM($B$60:$Y$78,X$60,$C$85:$D88)</f>
        <v>0</v>
      </c>
      <c r="Y88" s="45">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19" t="s">
        <v>53</v>
      </c>
      <c r="C89" s="115" t="s">
        <v>266</v>
      </c>
      <c r="D89" s="115" t="s">
        <v>267</v>
      </c>
      <c r="E89" s="45">
        <f>DSUM($B$60:$Y$78,E$60,$C$85:$D89)</f>
        <v>2.3632901809135893E-3</v>
      </c>
      <c r="F89" s="45">
        <f>DSUM($B$60:$Y$78,F$60,$C$85:$D89)</f>
        <v>5.5596855168423744E-3</v>
      </c>
      <c r="G89" s="45">
        <f>DSUM($B$60:$Y$78,G$60,$C$85:$D89)</f>
        <v>6.4497905724875057E-3</v>
      </c>
      <c r="H89" s="45">
        <f>DSUM($B$60:$Y$78,H$60,$C$85:$D89)</f>
        <v>8.0079104290129502E-3</v>
      </c>
      <c r="I89" s="45">
        <f>DSUM($B$60:$Y$78,I$60,$C$85:$D89)</f>
        <v>1.1098719516317777E-2</v>
      </c>
      <c r="J89" s="45">
        <f>DSUM($B$60:$Y$78,J$60,$C$85:$D89)</f>
        <v>1.2089455403547944E-2</v>
      </c>
      <c r="K89" s="45">
        <f>DSUM($B$60:$Y$78,K$60,$C$85:$D89)</f>
        <v>1.1460211058881602E-2</v>
      </c>
      <c r="L89" s="45">
        <f>DSUM($B$60:$Y$78,L$60,$C$85:$D89)</f>
        <v>1.5286838847233371E-2</v>
      </c>
      <c r="M89" s="45">
        <f>DSUM($B$60:$Y$78,M$60,$C$85:$D89)</f>
        <v>1.4841857907038873E-2</v>
      </c>
      <c r="N89" s="45">
        <f>DSUM($B$60:$Y$78,N$60,$C$85:$D89)</f>
        <v>1.5667056647251158E-2</v>
      </c>
      <c r="O89" s="45">
        <f>DSUM($B$60:$Y$78,O$60,$C$85:$D89)</f>
        <v>1.8041279769460305E-2</v>
      </c>
      <c r="P89" s="45">
        <f>DSUM($B$60:$Y$78,P$60,$C$85:$D89)</f>
        <v>1.9040242262392891E-2</v>
      </c>
      <c r="Q89" s="45">
        <f>DSUM($B$60:$Y$78,Q$60,$C$85:$D89)</f>
        <v>2.1693423515077793E-2</v>
      </c>
      <c r="R89" s="45">
        <f>DSUM($B$60:$Y$78,R$60,$C$85:$D89)</f>
        <v>2.3813748518496582E-2</v>
      </c>
      <c r="S89" s="45">
        <f>DSUM($B$60:$Y$78,S$60,$C$85:$D89)</f>
        <v>2.2340806937294077E-2</v>
      </c>
      <c r="T89" s="45">
        <f>DSUM($B$60:$Y$78,T$60,$C$85:$D89)</f>
        <v>2.4394104732576229E-2</v>
      </c>
      <c r="U89" s="45">
        <f>DSUM($B$60:$Y$78,U$60,$C$85:$D89)</f>
        <v>2.3217333231715542E-2</v>
      </c>
      <c r="V89" s="45">
        <f>DSUM($B$60:$Y$78,V$60,$C$85:$D89)</f>
        <v>2.3127569081534675E-2</v>
      </c>
      <c r="W89" s="45">
        <f>DSUM($B$60:$Y$78,W$60,$C$85:$D89)</f>
        <v>2.1340912914181991E-2</v>
      </c>
      <c r="X89" s="45">
        <f>DSUM($B$60:$Y$78,X$60,$C$85:$D89)</f>
        <v>2.09052465178549E-2</v>
      </c>
      <c r="Y89" s="45">
        <f>DSUM($B$60:$Y$78,Y$60,$C$85:$D89)</f>
        <v>0.32073948356011212</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19" t="s">
        <v>54</v>
      </c>
      <c r="C90" s="115" t="s">
        <v>268</v>
      </c>
      <c r="D90" s="115" t="s">
        <v>269</v>
      </c>
      <c r="E90" s="45">
        <f>DSUM($B$60:$Y$78,E$60,$C$85:$D90)</f>
        <v>3.7945345658228933E-3</v>
      </c>
      <c r="F90" s="45">
        <f>DSUM($B$60:$Y$78,F$60,$C$85:$D90)</f>
        <v>8.481436027503321E-3</v>
      </c>
      <c r="G90" s="45">
        <f>DSUM($B$60:$Y$78,G$60,$C$85:$D90)</f>
        <v>1.0603927395019442E-2</v>
      </c>
      <c r="H90" s="45">
        <f>DSUM($B$60:$Y$78,H$60,$C$85:$D90)</f>
        <v>1.2671347513802611E-2</v>
      </c>
      <c r="I90" s="45">
        <f>DSUM($B$60:$Y$78,I$60,$C$85:$D90)</f>
        <v>1.6575974746106364E-2</v>
      </c>
      <c r="J90" s="45">
        <f>DSUM($B$60:$Y$78,J$60,$C$85:$D90)</f>
        <v>1.7250659826231696E-2</v>
      </c>
      <c r="K90" s="45">
        <f>DSUM($B$60:$Y$78,K$60,$C$85:$D90)</f>
        <v>1.6902754143634138E-2</v>
      </c>
      <c r="L90" s="45">
        <f>DSUM($B$60:$Y$78,L$60,$C$85:$D90)</f>
        <v>2.0720915914874096E-2</v>
      </c>
      <c r="M90" s="45">
        <f>DSUM($B$60:$Y$78,M$60,$C$85:$D90)</f>
        <v>2.085113981849605E-2</v>
      </c>
      <c r="N90" s="45">
        <f>DSUM($B$60:$Y$78,N$60,$C$85:$D90)</f>
        <v>2.2920232998761777E-2</v>
      </c>
      <c r="O90" s="45">
        <f>DSUM($B$60:$Y$78,O$60,$C$85:$D90)</f>
        <v>2.6309563510586303E-2</v>
      </c>
      <c r="P90" s="45">
        <f>DSUM($B$60:$Y$78,P$60,$C$85:$D90)</f>
        <v>2.8465170968884304E-2</v>
      </c>
      <c r="Q90" s="45">
        <f>DSUM($B$60:$Y$78,Q$60,$C$85:$D90)</f>
        <v>3.3393564046614803E-2</v>
      </c>
      <c r="R90" s="45">
        <f>DSUM($B$60:$Y$78,R$60,$C$85:$D90)</f>
        <v>3.7533570225488679E-2</v>
      </c>
      <c r="S90" s="45">
        <f>DSUM($B$60:$Y$78,S$60,$C$85:$D90)</f>
        <v>3.6341014952917874E-2</v>
      </c>
      <c r="T90" s="45">
        <f>DSUM($B$60:$Y$78,T$60,$C$85:$D90)</f>
        <v>3.8821267285512898E-2</v>
      </c>
      <c r="U90" s="45">
        <f>DSUM($B$60:$Y$78,U$60,$C$85:$D90)</f>
        <v>3.7531017092009573E-2</v>
      </c>
      <c r="V90" s="45">
        <f>DSUM($B$60:$Y$78,V$60,$C$85:$D90)</f>
        <v>3.6610465066319084E-2</v>
      </c>
      <c r="W90" s="45">
        <f>DSUM($B$60:$Y$78,W$60,$C$85:$D90)</f>
        <v>3.4353648516693439E-2</v>
      </c>
      <c r="X90" s="45">
        <f>DSUM($B$60:$Y$78,X$60,$C$85:$D90)</f>
        <v>3.3572413596240455E-2</v>
      </c>
      <c r="Y90" s="45">
        <f>DSUM($B$60:$Y$78,Y$60,$C$85:$D90)</f>
        <v>0.49370461821151984</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19" t="s">
        <v>55</v>
      </c>
      <c r="C91" s="115" t="s">
        <v>270</v>
      </c>
      <c r="D91" s="115" t="s">
        <v>271</v>
      </c>
      <c r="E91" s="45">
        <f>DSUM($B$60:$Y$78,E$60,$C$85:$D91)</f>
        <v>3.7945345658228933E-3</v>
      </c>
      <c r="F91" s="45">
        <f>DSUM($B$60:$Y$78,F$60,$C$85:$D91)</f>
        <v>8.481436027503321E-3</v>
      </c>
      <c r="G91" s="45">
        <f>DSUM($B$60:$Y$78,G$60,$C$85:$D91)</f>
        <v>1.0603927395019442E-2</v>
      </c>
      <c r="H91" s="45">
        <f>DSUM($B$60:$Y$78,H$60,$C$85:$D91)</f>
        <v>1.2671347513802611E-2</v>
      </c>
      <c r="I91" s="45">
        <f>DSUM($B$60:$Y$78,I$60,$C$85:$D91)</f>
        <v>1.6575974746106364E-2</v>
      </c>
      <c r="J91" s="45">
        <f>DSUM($B$60:$Y$78,J$60,$C$85:$D91)</f>
        <v>1.7250659826231696E-2</v>
      </c>
      <c r="K91" s="45">
        <f>DSUM($B$60:$Y$78,K$60,$C$85:$D91)</f>
        <v>1.6902754143634138E-2</v>
      </c>
      <c r="L91" s="45">
        <f>DSUM($B$60:$Y$78,L$60,$C$85:$D91)</f>
        <v>2.0720915914874096E-2</v>
      </c>
      <c r="M91" s="45">
        <f>DSUM($B$60:$Y$78,M$60,$C$85:$D91)</f>
        <v>2.085113981849605E-2</v>
      </c>
      <c r="N91" s="45">
        <f>DSUM($B$60:$Y$78,N$60,$C$85:$D91)</f>
        <v>2.2920232998761777E-2</v>
      </c>
      <c r="O91" s="45">
        <f>DSUM($B$60:$Y$78,O$60,$C$85:$D91)</f>
        <v>2.6309563510586303E-2</v>
      </c>
      <c r="P91" s="45">
        <f>DSUM($B$60:$Y$78,P$60,$C$85:$D91)</f>
        <v>2.8465170968884304E-2</v>
      </c>
      <c r="Q91" s="45">
        <f>DSUM($B$60:$Y$78,Q$60,$C$85:$D91)</f>
        <v>3.3393564046614803E-2</v>
      </c>
      <c r="R91" s="45">
        <f>DSUM($B$60:$Y$78,R$60,$C$85:$D91)</f>
        <v>3.7533570225488679E-2</v>
      </c>
      <c r="S91" s="45">
        <f>DSUM($B$60:$Y$78,S$60,$C$85:$D91)</f>
        <v>3.6341014952917874E-2</v>
      </c>
      <c r="T91" s="45">
        <f>DSUM($B$60:$Y$78,T$60,$C$85:$D91)</f>
        <v>3.8821267285512898E-2</v>
      </c>
      <c r="U91" s="45">
        <f>DSUM($B$60:$Y$78,U$60,$C$85:$D91)</f>
        <v>3.7531017092009573E-2</v>
      </c>
      <c r="V91" s="45">
        <f>DSUM($B$60:$Y$78,V$60,$C$85:$D91)</f>
        <v>3.6610465066319084E-2</v>
      </c>
      <c r="W91" s="45">
        <f>DSUM($B$60:$Y$78,W$60,$C$85:$D91)</f>
        <v>3.4353648516693439E-2</v>
      </c>
      <c r="X91" s="45">
        <f>DSUM($B$60:$Y$78,X$60,$C$85:$D91)</f>
        <v>3.3572413596240455E-2</v>
      </c>
      <c r="Y91" s="45">
        <f>DSUM($B$60:$Y$78,Y$60,$C$85:$D91)</f>
        <v>0.49370461821151984</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19" t="s">
        <v>56</v>
      </c>
      <c r="C92" s="115" t="s">
        <v>272</v>
      </c>
      <c r="D92" s="115" t="s">
        <v>273</v>
      </c>
      <c r="E92" s="45">
        <f>DSUM($B$60:$Y$78,E$60,$C$85:$D92)</f>
        <v>3.7945345658228933E-3</v>
      </c>
      <c r="F92" s="45">
        <f>DSUM($B$60:$Y$78,F$60,$C$85:$D92)</f>
        <v>8.481436027503321E-3</v>
      </c>
      <c r="G92" s="45">
        <f>DSUM($B$60:$Y$78,G$60,$C$85:$D92)</f>
        <v>1.0603927395019442E-2</v>
      </c>
      <c r="H92" s="45">
        <f>DSUM($B$60:$Y$78,H$60,$C$85:$D92)</f>
        <v>1.2671347513802611E-2</v>
      </c>
      <c r="I92" s="45">
        <f>DSUM($B$60:$Y$78,I$60,$C$85:$D92)</f>
        <v>1.6575974746106364E-2</v>
      </c>
      <c r="J92" s="45">
        <f>DSUM($B$60:$Y$78,J$60,$C$85:$D92)</f>
        <v>1.7250659826231696E-2</v>
      </c>
      <c r="K92" s="45">
        <f>DSUM($B$60:$Y$78,K$60,$C$85:$D92)</f>
        <v>1.6902754143634138E-2</v>
      </c>
      <c r="L92" s="45">
        <f>DSUM($B$60:$Y$78,L$60,$C$85:$D92)</f>
        <v>2.0720915914874096E-2</v>
      </c>
      <c r="M92" s="45">
        <f>DSUM($B$60:$Y$78,M$60,$C$85:$D92)</f>
        <v>2.085113981849605E-2</v>
      </c>
      <c r="N92" s="45">
        <f>DSUM($B$60:$Y$78,N$60,$C$85:$D92)</f>
        <v>2.2920232998761777E-2</v>
      </c>
      <c r="O92" s="45">
        <f>DSUM($B$60:$Y$78,O$60,$C$85:$D92)</f>
        <v>2.6309563510586303E-2</v>
      </c>
      <c r="P92" s="45">
        <f>DSUM($B$60:$Y$78,P$60,$C$85:$D92)</f>
        <v>2.8465170968884304E-2</v>
      </c>
      <c r="Q92" s="45">
        <f>DSUM($B$60:$Y$78,Q$60,$C$85:$D92)</f>
        <v>3.3393564046614803E-2</v>
      </c>
      <c r="R92" s="45">
        <f>DSUM($B$60:$Y$78,R$60,$C$85:$D92)</f>
        <v>3.7533570225488679E-2</v>
      </c>
      <c r="S92" s="45">
        <f>DSUM($B$60:$Y$78,S$60,$C$85:$D92)</f>
        <v>3.6341014952917874E-2</v>
      </c>
      <c r="T92" s="45">
        <f>DSUM($B$60:$Y$78,T$60,$C$85:$D92)</f>
        <v>3.8821267285512898E-2</v>
      </c>
      <c r="U92" s="45">
        <f>DSUM($B$60:$Y$78,U$60,$C$85:$D92)</f>
        <v>3.7531017092009573E-2</v>
      </c>
      <c r="V92" s="45">
        <f>DSUM($B$60:$Y$78,V$60,$C$85:$D92)</f>
        <v>3.6610465066319084E-2</v>
      </c>
      <c r="W92" s="45">
        <f>DSUM($B$60:$Y$78,W$60,$C$85:$D92)</f>
        <v>3.4353648516693439E-2</v>
      </c>
      <c r="X92" s="45">
        <f>DSUM($B$60:$Y$78,X$60,$C$85:$D92)</f>
        <v>3.3572413596240455E-2</v>
      </c>
      <c r="Y92" s="45">
        <f>DSUM($B$60:$Y$78,Y$60,$C$85:$D92)</f>
        <v>0.49370461821151984</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19" t="s">
        <v>57</v>
      </c>
      <c r="C93" s="115" t="s">
        <v>274</v>
      </c>
      <c r="D93" s="115" t="s">
        <v>275</v>
      </c>
      <c r="E93" s="45">
        <f>DSUM($B$60:$Y$78,E$60,$C$85:$D93)</f>
        <v>3.7945345658228933E-3</v>
      </c>
      <c r="F93" s="45">
        <f>DSUM($B$60:$Y$78,F$60,$C$85:$D93)</f>
        <v>8.481436027503321E-3</v>
      </c>
      <c r="G93" s="45">
        <f>DSUM($B$60:$Y$78,G$60,$C$85:$D93)</f>
        <v>1.0603927395019442E-2</v>
      </c>
      <c r="H93" s="45">
        <f>DSUM($B$60:$Y$78,H$60,$C$85:$D93)</f>
        <v>1.2671347513802611E-2</v>
      </c>
      <c r="I93" s="45">
        <f>DSUM($B$60:$Y$78,I$60,$C$85:$D93)</f>
        <v>1.6575974746106364E-2</v>
      </c>
      <c r="J93" s="45">
        <f>DSUM($B$60:$Y$78,J$60,$C$85:$D93)</f>
        <v>1.7250659826231696E-2</v>
      </c>
      <c r="K93" s="45">
        <f>DSUM($B$60:$Y$78,K$60,$C$85:$D93)</f>
        <v>1.6902754143634138E-2</v>
      </c>
      <c r="L93" s="45">
        <f>DSUM($B$60:$Y$78,L$60,$C$85:$D93)</f>
        <v>2.0720915914874096E-2</v>
      </c>
      <c r="M93" s="45">
        <f>DSUM($B$60:$Y$78,M$60,$C$85:$D93)</f>
        <v>2.085113981849605E-2</v>
      </c>
      <c r="N93" s="45">
        <f>DSUM($B$60:$Y$78,N$60,$C$85:$D93)</f>
        <v>2.2920232998761777E-2</v>
      </c>
      <c r="O93" s="45">
        <f>DSUM($B$60:$Y$78,O$60,$C$85:$D93)</f>
        <v>2.6309563510586303E-2</v>
      </c>
      <c r="P93" s="45">
        <f>DSUM($B$60:$Y$78,P$60,$C$85:$D93)</f>
        <v>2.8465170968884304E-2</v>
      </c>
      <c r="Q93" s="45">
        <f>DSUM($B$60:$Y$78,Q$60,$C$85:$D93)</f>
        <v>3.3393564046614803E-2</v>
      </c>
      <c r="R93" s="45">
        <f>DSUM($B$60:$Y$78,R$60,$C$85:$D93)</f>
        <v>3.7533570225488679E-2</v>
      </c>
      <c r="S93" s="45">
        <f>DSUM($B$60:$Y$78,S$60,$C$85:$D93)</f>
        <v>3.6341014952917874E-2</v>
      </c>
      <c r="T93" s="45">
        <f>DSUM($B$60:$Y$78,T$60,$C$85:$D93)</f>
        <v>3.8821267285512898E-2</v>
      </c>
      <c r="U93" s="45">
        <f>DSUM($B$60:$Y$78,U$60,$C$85:$D93)</f>
        <v>3.7531017092009573E-2</v>
      </c>
      <c r="V93" s="45">
        <f>DSUM($B$60:$Y$78,V$60,$C$85:$D93)</f>
        <v>3.6610465066319084E-2</v>
      </c>
      <c r="W93" s="45">
        <f>DSUM($B$60:$Y$78,W$60,$C$85:$D93)</f>
        <v>3.4353648516693439E-2</v>
      </c>
      <c r="X93" s="45">
        <f>DSUM($B$60:$Y$78,X$60,$C$85:$D93)</f>
        <v>3.3572413596240455E-2</v>
      </c>
      <c r="Y93" s="45">
        <f>DSUM($B$60:$Y$78,Y$60,$C$85:$D93)</f>
        <v>0.49370461821151984</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19" t="s">
        <v>58</v>
      </c>
      <c r="C94" s="115" t="s">
        <v>276</v>
      </c>
      <c r="D94" s="115" t="s">
        <v>277</v>
      </c>
      <c r="E94" s="45">
        <f>DSUM($B$60:$Y$78,E$60,$C$85:$D94)</f>
        <v>3.7945345658228933E-3</v>
      </c>
      <c r="F94" s="45">
        <f>DSUM($B$60:$Y$78,F$60,$C$85:$D94)</f>
        <v>8.481436027503321E-3</v>
      </c>
      <c r="G94" s="45">
        <f>DSUM($B$60:$Y$78,G$60,$C$85:$D94)</f>
        <v>1.0603927395019442E-2</v>
      </c>
      <c r="H94" s="45">
        <f>DSUM($B$60:$Y$78,H$60,$C$85:$D94)</f>
        <v>1.2671347513802611E-2</v>
      </c>
      <c r="I94" s="45">
        <f>DSUM($B$60:$Y$78,I$60,$C$85:$D94)</f>
        <v>1.6575974746106364E-2</v>
      </c>
      <c r="J94" s="45">
        <f>DSUM($B$60:$Y$78,J$60,$C$85:$D94)</f>
        <v>1.7250659826231696E-2</v>
      </c>
      <c r="K94" s="45">
        <f>DSUM($B$60:$Y$78,K$60,$C$85:$D94)</f>
        <v>1.6902754143634138E-2</v>
      </c>
      <c r="L94" s="45">
        <f>DSUM($B$60:$Y$78,L$60,$C$85:$D94)</f>
        <v>2.0720915914874096E-2</v>
      </c>
      <c r="M94" s="45">
        <f>DSUM($B$60:$Y$78,M$60,$C$85:$D94)</f>
        <v>2.085113981849605E-2</v>
      </c>
      <c r="N94" s="45">
        <f>DSUM($B$60:$Y$78,N$60,$C$85:$D94)</f>
        <v>2.2920232998761777E-2</v>
      </c>
      <c r="O94" s="45">
        <f>DSUM($B$60:$Y$78,O$60,$C$85:$D94)</f>
        <v>2.6309563510586303E-2</v>
      </c>
      <c r="P94" s="45">
        <f>DSUM($B$60:$Y$78,P$60,$C$85:$D94)</f>
        <v>2.8465170968884304E-2</v>
      </c>
      <c r="Q94" s="45">
        <f>DSUM($B$60:$Y$78,Q$60,$C$85:$D94)</f>
        <v>3.3393564046614803E-2</v>
      </c>
      <c r="R94" s="45">
        <f>DSUM($B$60:$Y$78,R$60,$C$85:$D94)</f>
        <v>3.7533570225488679E-2</v>
      </c>
      <c r="S94" s="45">
        <f>DSUM($B$60:$Y$78,S$60,$C$85:$D94)</f>
        <v>3.6341014952917874E-2</v>
      </c>
      <c r="T94" s="45">
        <f>DSUM($B$60:$Y$78,T$60,$C$85:$D94)</f>
        <v>3.8821267285512898E-2</v>
      </c>
      <c r="U94" s="45">
        <f>DSUM($B$60:$Y$78,U$60,$C$85:$D94)</f>
        <v>3.7531017092009573E-2</v>
      </c>
      <c r="V94" s="45">
        <f>DSUM($B$60:$Y$78,V$60,$C$85:$D94)</f>
        <v>3.6610465066319084E-2</v>
      </c>
      <c r="W94" s="45">
        <f>DSUM($B$60:$Y$78,W$60,$C$85:$D94)</f>
        <v>3.4353648516693439E-2</v>
      </c>
      <c r="X94" s="45">
        <f>DSUM($B$60:$Y$78,X$60,$C$85:$D94)</f>
        <v>3.3572413596240455E-2</v>
      </c>
      <c r="Y94" s="45">
        <f>DSUM($B$60:$Y$78,Y$60,$C$85:$D94)</f>
        <v>0.49370461821151984</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19" t="s">
        <v>59</v>
      </c>
      <c r="C95" s="115" t="s">
        <v>278</v>
      </c>
      <c r="D95" s="115" t="s">
        <v>279</v>
      </c>
      <c r="E95" s="45">
        <f>DSUM($B$60:$Y$78,E$60,$C$85:$D95)</f>
        <v>3.7945345658228933E-3</v>
      </c>
      <c r="F95" s="45">
        <f>DSUM($B$60:$Y$78,F$60,$C$85:$D95)</f>
        <v>8.481436027503321E-3</v>
      </c>
      <c r="G95" s="45">
        <f>DSUM($B$60:$Y$78,G$60,$C$85:$D95)</f>
        <v>1.0603927395019442E-2</v>
      </c>
      <c r="H95" s="45">
        <f>DSUM($B$60:$Y$78,H$60,$C$85:$D95)</f>
        <v>1.2671347513802611E-2</v>
      </c>
      <c r="I95" s="45">
        <f>DSUM($B$60:$Y$78,I$60,$C$85:$D95)</f>
        <v>1.6575974746106364E-2</v>
      </c>
      <c r="J95" s="45">
        <f>DSUM($B$60:$Y$78,J$60,$C$85:$D95)</f>
        <v>1.7250659826231696E-2</v>
      </c>
      <c r="K95" s="45">
        <f>DSUM($B$60:$Y$78,K$60,$C$85:$D95)</f>
        <v>1.6902754143634138E-2</v>
      </c>
      <c r="L95" s="45">
        <f>DSUM($B$60:$Y$78,L$60,$C$85:$D95)</f>
        <v>2.0720915914874096E-2</v>
      </c>
      <c r="M95" s="45">
        <f>DSUM($B$60:$Y$78,M$60,$C$85:$D95)</f>
        <v>2.085113981849605E-2</v>
      </c>
      <c r="N95" s="45">
        <f>DSUM($B$60:$Y$78,N$60,$C$85:$D95)</f>
        <v>2.2920232998761777E-2</v>
      </c>
      <c r="O95" s="45">
        <f>DSUM($B$60:$Y$78,O$60,$C$85:$D95)</f>
        <v>2.6309563510586303E-2</v>
      </c>
      <c r="P95" s="45">
        <f>DSUM($B$60:$Y$78,P$60,$C$85:$D95)</f>
        <v>2.8465170968884304E-2</v>
      </c>
      <c r="Q95" s="45">
        <f>DSUM($B$60:$Y$78,Q$60,$C$85:$D95)</f>
        <v>3.3393564046614803E-2</v>
      </c>
      <c r="R95" s="45">
        <f>DSUM($B$60:$Y$78,R$60,$C$85:$D95)</f>
        <v>3.7533570225488679E-2</v>
      </c>
      <c r="S95" s="45">
        <f>DSUM($B$60:$Y$78,S$60,$C$85:$D95)</f>
        <v>3.6341014952917874E-2</v>
      </c>
      <c r="T95" s="45">
        <f>DSUM($B$60:$Y$78,T$60,$C$85:$D95)</f>
        <v>3.8821267285512898E-2</v>
      </c>
      <c r="U95" s="45">
        <f>DSUM($B$60:$Y$78,U$60,$C$85:$D95)</f>
        <v>3.7531017092009573E-2</v>
      </c>
      <c r="V95" s="45">
        <f>DSUM($B$60:$Y$78,V$60,$C$85:$D95)</f>
        <v>3.6610465066319084E-2</v>
      </c>
      <c r="W95" s="45">
        <f>DSUM($B$60:$Y$78,W$60,$C$85:$D95)</f>
        <v>3.4353648516693439E-2</v>
      </c>
      <c r="X95" s="45">
        <f>DSUM($B$60:$Y$78,X$60,$C$85:$D95)</f>
        <v>3.3572413596240455E-2</v>
      </c>
      <c r="Y95" s="45">
        <f>DSUM($B$60:$Y$78,Y$60,$C$85:$D95)</f>
        <v>0.49370461821151984</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19" t="s">
        <v>60</v>
      </c>
      <c r="C96" s="115" t="s">
        <v>280</v>
      </c>
      <c r="D96" s="115" t="s">
        <v>281</v>
      </c>
      <c r="E96" s="45">
        <f>DSUM($B$60:$Y$78,E$60,$C$85:$D96)</f>
        <v>3.7945345658228933E-3</v>
      </c>
      <c r="F96" s="45">
        <f>DSUM($B$60:$Y$78,F$60,$C$85:$D96)</f>
        <v>8.481436027503321E-3</v>
      </c>
      <c r="G96" s="45">
        <f>DSUM($B$60:$Y$78,G$60,$C$85:$D96)</f>
        <v>1.0603927395019442E-2</v>
      </c>
      <c r="H96" s="45">
        <f>DSUM($B$60:$Y$78,H$60,$C$85:$D96)</f>
        <v>1.2671347513802611E-2</v>
      </c>
      <c r="I96" s="45">
        <f>DSUM($B$60:$Y$78,I$60,$C$85:$D96)</f>
        <v>1.6575974746106364E-2</v>
      </c>
      <c r="J96" s="45">
        <f>DSUM($B$60:$Y$78,J$60,$C$85:$D96)</f>
        <v>1.7250659826231696E-2</v>
      </c>
      <c r="K96" s="45">
        <f>DSUM($B$60:$Y$78,K$60,$C$85:$D96)</f>
        <v>1.6902754143634138E-2</v>
      </c>
      <c r="L96" s="45">
        <f>DSUM($B$60:$Y$78,L$60,$C$85:$D96)</f>
        <v>2.0720915914874096E-2</v>
      </c>
      <c r="M96" s="45">
        <f>DSUM($B$60:$Y$78,M$60,$C$85:$D96)</f>
        <v>2.085113981849605E-2</v>
      </c>
      <c r="N96" s="45">
        <f>DSUM($B$60:$Y$78,N$60,$C$85:$D96)</f>
        <v>2.2920232998761777E-2</v>
      </c>
      <c r="O96" s="45">
        <f>DSUM($B$60:$Y$78,O$60,$C$85:$D96)</f>
        <v>2.6309563510586303E-2</v>
      </c>
      <c r="P96" s="45">
        <f>DSUM($B$60:$Y$78,P$60,$C$85:$D96)</f>
        <v>2.8465170968884304E-2</v>
      </c>
      <c r="Q96" s="45">
        <f>DSUM($B$60:$Y$78,Q$60,$C$85:$D96)</f>
        <v>3.3393564046614803E-2</v>
      </c>
      <c r="R96" s="45">
        <f>DSUM($B$60:$Y$78,R$60,$C$85:$D96)</f>
        <v>3.7533570225488679E-2</v>
      </c>
      <c r="S96" s="45">
        <f>DSUM($B$60:$Y$78,S$60,$C$85:$D96)</f>
        <v>3.6341014952917874E-2</v>
      </c>
      <c r="T96" s="45">
        <f>DSUM($B$60:$Y$78,T$60,$C$85:$D96)</f>
        <v>3.8821267285512898E-2</v>
      </c>
      <c r="U96" s="45">
        <f>DSUM($B$60:$Y$78,U$60,$C$85:$D96)</f>
        <v>3.7531017092009573E-2</v>
      </c>
      <c r="V96" s="45">
        <f>DSUM($B$60:$Y$78,V$60,$C$85:$D96)</f>
        <v>3.6610465066319084E-2</v>
      </c>
      <c r="W96" s="45">
        <f>DSUM($B$60:$Y$78,W$60,$C$85:$D96)</f>
        <v>3.4353648516693439E-2</v>
      </c>
      <c r="X96" s="45">
        <f>DSUM($B$60:$Y$78,X$60,$C$85:$D96)</f>
        <v>3.3572413596240455E-2</v>
      </c>
      <c r="Y96" s="45">
        <f>DSUM($B$60:$Y$78,Y$60,$C$85:$D96)</f>
        <v>0.49370461821151984</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19" t="s">
        <v>61</v>
      </c>
      <c r="C97" s="115" t="s">
        <v>282</v>
      </c>
      <c r="D97" s="115" t="s">
        <v>283</v>
      </c>
      <c r="E97" s="45">
        <f>DSUM($B$60:$Y$78,E$60,$C$85:$D97)</f>
        <v>3.7945345658228933E-3</v>
      </c>
      <c r="F97" s="45">
        <f>DSUM($B$60:$Y$78,F$60,$C$85:$D97)</f>
        <v>8.481436027503321E-3</v>
      </c>
      <c r="G97" s="45">
        <f>DSUM($B$60:$Y$78,G$60,$C$85:$D97)</f>
        <v>1.0603927395019442E-2</v>
      </c>
      <c r="H97" s="45">
        <f>DSUM($B$60:$Y$78,H$60,$C$85:$D97)</f>
        <v>1.2671347513802611E-2</v>
      </c>
      <c r="I97" s="45">
        <f>DSUM($B$60:$Y$78,I$60,$C$85:$D97)</f>
        <v>1.6575974746106364E-2</v>
      </c>
      <c r="J97" s="45">
        <f>DSUM($B$60:$Y$78,J$60,$C$85:$D97)</f>
        <v>1.7250659826231696E-2</v>
      </c>
      <c r="K97" s="45">
        <f>DSUM($B$60:$Y$78,K$60,$C$85:$D97)</f>
        <v>1.6902754143634138E-2</v>
      </c>
      <c r="L97" s="45">
        <f>DSUM($B$60:$Y$78,L$60,$C$85:$D97)</f>
        <v>2.0720915914874096E-2</v>
      </c>
      <c r="M97" s="45">
        <f>DSUM($B$60:$Y$78,M$60,$C$85:$D97)</f>
        <v>2.085113981849605E-2</v>
      </c>
      <c r="N97" s="45">
        <f>DSUM($B$60:$Y$78,N$60,$C$85:$D97)</f>
        <v>2.2920232998761777E-2</v>
      </c>
      <c r="O97" s="45">
        <f>DSUM($B$60:$Y$78,O$60,$C$85:$D97)</f>
        <v>2.6309563510586303E-2</v>
      </c>
      <c r="P97" s="45">
        <f>DSUM($B$60:$Y$78,P$60,$C$85:$D97)</f>
        <v>2.8465170968884304E-2</v>
      </c>
      <c r="Q97" s="45">
        <f>DSUM($B$60:$Y$78,Q$60,$C$85:$D97)</f>
        <v>3.3393564046614803E-2</v>
      </c>
      <c r="R97" s="45">
        <f>DSUM($B$60:$Y$78,R$60,$C$85:$D97)</f>
        <v>3.7533570225488679E-2</v>
      </c>
      <c r="S97" s="45">
        <f>DSUM($B$60:$Y$78,S$60,$C$85:$D97)</f>
        <v>3.6341014952917874E-2</v>
      </c>
      <c r="T97" s="45">
        <f>DSUM($B$60:$Y$78,T$60,$C$85:$D97)</f>
        <v>3.8821267285512898E-2</v>
      </c>
      <c r="U97" s="45">
        <f>DSUM($B$60:$Y$78,U$60,$C$85:$D97)</f>
        <v>3.7531017092009573E-2</v>
      </c>
      <c r="V97" s="45">
        <f>DSUM($B$60:$Y$78,V$60,$C$85:$D97)</f>
        <v>3.6610465066319084E-2</v>
      </c>
      <c r="W97" s="45">
        <f>DSUM($B$60:$Y$78,W$60,$C$85:$D97)</f>
        <v>3.4353648516693439E-2</v>
      </c>
      <c r="X97" s="45">
        <f>DSUM($B$60:$Y$78,X$60,$C$85:$D97)</f>
        <v>3.3572413596240455E-2</v>
      </c>
      <c r="Y97" s="45">
        <f>DSUM($B$60:$Y$78,Y$60,$C$85:$D97)</f>
        <v>0.49370461821151984</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19" t="s">
        <v>62</v>
      </c>
      <c r="C98" s="115" t="s">
        <v>284</v>
      </c>
      <c r="D98" s="115" t="s">
        <v>285</v>
      </c>
      <c r="E98" s="45">
        <f>DSUM($B$60:$Y$78,E$60,$C$85:$D98)</f>
        <v>3.7945345658228933E-3</v>
      </c>
      <c r="F98" s="45">
        <f>DSUM($B$60:$Y$78,F$60,$C$85:$D98)</f>
        <v>8.481436027503321E-3</v>
      </c>
      <c r="G98" s="45">
        <f>DSUM($B$60:$Y$78,G$60,$C$85:$D98)</f>
        <v>1.0603927395019442E-2</v>
      </c>
      <c r="H98" s="45">
        <f>DSUM($B$60:$Y$78,H$60,$C$85:$D98)</f>
        <v>1.2671347513802611E-2</v>
      </c>
      <c r="I98" s="45">
        <f>DSUM($B$60:$Y$78,I$60,$C$85:$D98)</f>
        <v>1.6575974746106364E-2</v>
      </c>
      <c r="J98" s="45">
        <f>DSUM($B$60:$Y$78,J$60,$C$85:$D98)</f>
        <v>1.7250659826231696E-2</v>
      </c>
      <c r="K98" s="45">
        <f>DSUM($B$60:$Y$78,K$60,$C$85:$D98)</f>
        <v>1.6902754143634138E-2</v>
      </c>
      <c r="L98" s="45">
        <f>DSUM($B$60:$Y$78,L$60,$C$85:$D98)</f>
        <v>2.0720915914874096E-2</v>
      </c>
      <c r="M98" s="45">
        <f>DSUM($B$60:$Y$78,M$60,$C$85:$D98)</f>
        <v>2.085113981849605E-2</v>
      </c>
      <c r="N98" s="45">
        <f>DSUM($B$60:$Y$78,N$60,$C$85:$D98)</f>
        <v>2.2920232998761777E-2</v>
      </c>
      <c r="O98" s="45">
        <f>DSUM($B$60:$Y$78,O$60,$C$85:$D98)</f>
        <v>2.6309563510586303E-2</v>
      </c>
      <c r="P98" s="45">
        <f>DSUM($B$60:$Y$78,P$60,$C$85:$D98)</f>
        <v>2.8465170968884304E-2</v>
      </c>
      <c r="Q98" s="45">
        <f>DSUM($B$60:$Y$78,Q$60,$C$85:$D98)</f>
        <v>3.3393564046614803E-2</v>
      </c>
      <c r="R98" s="45">
        <f>DSUM($B$60:$Y$78,R$60,$C$85:$D98)</f>
        <v>3.7533570225488679E-2</v>
      </c>
      <c r="S98" s="45">
        <f>DSUM($B$60:$Y$78,S$60,$C$85:$D98)</f>
        <v>3.6341014952917874E-2</v>
      </c>
      <c r="T98" s="45">
        <f>DSUM($B$60:$Y$78,T$60,$C$85:$D98)</f>
        <v>3.8821267285512898E-2</v>
      </c>
      <c r="U98" s="45">
        <f>DSUM($B$60:$Y$78,U$60,$C$85:$D98)</f>
        <v>3.7531017092009573E-2</v>
      </c>
      <c r="V98" s="45">
        <f>DSUM($B$60:$Y$78,V$60,$C$85:$D98)</f>
        <v>3.6610465066319084E-2</v>
      </c>
      <c r="W98" s="45">
        <f>DSUM($B$60:$Y$78,W$60,$C$85:$D98)</f>
        <v>3.4353648516693439E-2</v>
      </c>
      <c r="X98" s="45">
        <f>DSUM($B$60:$Y$78,X$60,$C$85:$D98)</f>
        <v>3.3572413596240455E-2</v>
      </c>
      <c r="Y98" s="45">
        <f>DSUM($B$60:$Y$78,Y$60,$C$85:$D98)</f>
        <v>0.49370461821151984</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19" t="s">
        <v>63</v>
      </c>
      <c r="C99" s="115" t="s">
        <v>286</v>
      </c>
      <c r="D99" s="115" t="s">
        <v>287</v>
      </c>
      <c r="E99" s="45">
        <f>DSUM($B$60:$Y$78,E$60,$C$85:$D99)</f>
        <v>3.7945345658228933E-3</v>
      </c>
      <c r="F99" s="45">
        <f>DSUM($B$60:$Y$78,F$60,$C$85:$D99)</f>
        <v>8.481436027503321E-3</v>
      </c>
      <c r="G99" s="45">
        <f>DSUM($B$60:$Y$78,G$60,$C$85:$D99)</f>
        <v>1.0603927395019442E-2</v>
      </c>
      <c r="H99" s="45">
        <f>DSUM($B$60:$Y$78,H$60,$C$85:$D99)</f>
        <v>1.2671347513802611E-2</v>
      </c>
      <c r="I99" s="45">
        <f>DSUM($B$60:$Y$78,I$60,$C$85:$D99)</f>
        <v>1.6575974746106364E-2</v>
      </c>
      <c r="J99" s="45">
        <f>DSUM($B$60:$Y$78,J$60,$C$85:$D99)</f>
        <v>1.7250659826231696E-2</v>
      </c>
      <c r="K99" s="45">
        <f>DSUM($B$60:$Y$78,K$60,$C$85:$D99)</f>
        <v>1.6902754143634138E-2</v>
      </c>
      <c r="L99" s="45">
        <f>DSUM($B$60:$Y$78,L$60,$C$85:$D99)</f>
        <v>2.0720915914874096E-2</v>
      </c>
      <c r="M99" s="45">
        <f>DSUM($B$60:$Y$78,M$60,$C$85:$D99)</f>
        <v>2.085113981849605E-2</v>
      </c>
      <c r="N99" s="45">
        <f>DSUM($B$60:$Y$78,N$60,$C$85:$D99)</f>
        <v>2.2920232998761777E-2</v>
      </c>
      <c r="O99" s="45">
        <f>DSUM($B$60:$Y$78,O$60,$C$85:$D99)</f>
        <v>2.6309563510586303E-2</v>
      </c>
      <c r="P99" s="45">
        <f>DSUM($B$60:$Y$78,P$60,$C$85:$D99)</f>
        <v>2.8465170968884304E-2</v>
      </c>
      <c r="Q99" s="45">
        <f>DSUM($B$60:$Y$78,Q$60,$C$85:$D99)</f>
        <v>3.3393564046614803E-2</v>
      </c>
      <c r="R99" s="45">
        <f>DSUM($B$60:$Y$78,R$60,$C$85:$D99)</f>
        <v>3.7533570225488679E-2</v>
      </c>
      <c r="S99" s="45">
        <f>DSUM($B$60:$Y$78,S$60,$C$85:$D99)</f>
        <v>3.6341014952917874E-2</v>
      </c>
      <c r="T99" s="45">
        <f>DSUM($B$60:$Y$78,T$60,$C$85:$D99)</f>
        <v>3.8821267285512898E-2</v>
      </c>
      <c r="U99" s="45">
        <f>DSUM($B$60:$Y$78,U$60,$C$85:$D99)</f>
        <v>3.7531017092009573E-2</v>
      </c>
      <c r="V99" s="45">
        <f>DSUM($B$60:$Y$78,V$60,$C$85:$D99)</f>
        <v>3.6610465066319084E-2</v>
      </c>
      <c r="W99" s="45">
        <f>DSUM($B$60:$Y$78,W$60,$C$85:$D99)</f>
        <v>3.4353648516693439E-2</v>
      </c>
      <c r="X99" s="45">
        <f>DSUM($B$60:$Y$78,X$60,$C$85:$D99)</f>
        <v>3.3572413596240455E-2</v>
      </c>
      <c r="Y99" s="45">
        <f>DSUM($B$60:$Y$78,Y$60,$C$85:$D99)</f>
        <v>0.49370461821151984</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19" t="s">
        <v>64</v>
      </c>
      <c r="C100" s="115" t="s">
        <v>288</v>
      </c>
      <c r="D100" s="115" t="s">
        <v>289</v>
      </c>
      <c r="E100" s="45">
        <f>DSUM($B$60:$Y$78,E$60,$C$85:$D100)</f>
        <v>3.7945345658228933E-3</v>
      </c>
      <c r="F100" s="45">
        <f>DSUM($B$60:$Y$78,F$60,$C$85:$D100)</f>
        <v>8.481436027503321E-3</v>
      </c>
      <c r="G100" s="45">
        <f>DSUM($B$60:$Y$78,G$60,$C$85:$D100)</f>
        <v>1.0603927395019442E-2</v>
      </c>
      <c r="H100" s="45">
        <f>DSUM($B$60:$Y$78,H$60,$C$85:$D100)</f>
        <v>1.2671347513802611E-2</v>
      </c>
      <c r="I100" s="45">
        <f>DSUM($B$60:$Y$78,I$60,$C$85:$D100)</f>
        <v>1.6575974746106364E-2</v>
      </c>
      <c r="J100" s="45">
        <f>DSUM($B$60:$Y$78,J$60,$C$85:$D100)</f>
        <v>1.7250659826231696E-2</v>
      </c>
      <c r="K100" s="45">
        <f>DSUM($B$60:$Y$78,K$60,$C$85:$D100)</f>
        <v>1.6902754143634138E-2</v>
      </c>
      <c r="L100" s="45">
        <f>DSUM($B$60:$Y$78,L$60,$C$85:$D100)</f>
        <v>2.0720915914874096E-2</v>
      </c>
      <c r="M100" s="45">
        <f>DSUM($B$60:$Y$78,M$60,$C$85:$D100)</f>
        <v>2.085113981849605E-2</v>
      </c>
      <c r="N100" s="45">
        <f>DSUM($B$60:$Y$78,N$60,$C$85:$D100)</f>
        <v>2.2920232998761777E-2</v>
      </c>
      <c r="O100" s="45">
        <f>DSUM($B$60:$Y$78,O$60,$C$85:$D100)</f>
        <v>2.6309563510586303E-2</v>
      </c>
      <c r="P100" s="45">
        <f>DSUM($B$60:$Y$78,P$60,$C$85:$D100)</f>
        <v>2.8465170968884304E-2</v>
      </c>
      <c r="Q100" s="45">
        <f>DSUM($B$60:$Y$78,Q$60,$C$85:$D100)</f>
        <v>3.3393564046614803E-2</v>
      </c>
      <c r="R100" s="45">
        <f>DSUM($B$60:$Y$78,R$60,$C$85:$D100)</f>
        <v>3.7533570225488679E-2</v>
      </c>
      <c r="S100" s="45">
        <f>DSUM($B$60:$Y$78,S$60,$C$85:$D100)</f>
        <v>3.6341014952917874E-2</v>
      </c>
      <c r="T100" s="45">
        <f>DSUM($B$60:$Y$78,T$60,$C$85:$D100)</f>
        <v>3.8821267285512898E-2</v>
      </c>
      <c r="U100" s="45">
        <f>DSUM($B$60:$Y$78,U$60,$C$85:$D100)</f>
        <v>3.7531017092009573E-2</v>
      </c>
      <c r="V100" s="45">
        <f>DSUM($B$60:$Y$78,V$60,$C$85:$D100)</f>
        <v>3.6610465066319084E-2</v>
      </c>
      <c r="W100" s="45">
        <f>DSUM($B$60:$Y$78,W$60,$C$85:$D100)</f>
        <v>3.4353648516693439E-2</v>
      </c>
      <c r="X100" s="45">
        <f>DSUM($B$60:$Y$78,X$60,$C$85:$D100)</f>
        <v>3.3572413596240455E-2</v>
      </c>
      <c r="Y100" s="45">
        <f>DSUM($B$60:$Y$78,Y$60,$C$85:$D100)</f>
        <v>0.49370461821151984</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19" t="s">
        <v>65</v>
      </c>
      <c r="C101" s="115" t="s">
        <v>290</v>
      </c>
      <c r="D101" s="115" t="s">
        <v>291</v>
      </c>
      <c r="E101" s="45">
        <f>DSUM($B$60:$Y$78,E$60,$C$85:$D101)</f>
        <v>3.7945345658228933E-3</v>
      </c>
      <c r="F101" s="45">
        <f>DSUM($B$60:$Y$78,F$60,$C$85:$D101)</f>
        <v>8.481436027503321E-3</v>
      </c>
      <c r="G101" s="45">
        <f>DSUM($B$60:$Y$78,G$60,$C$85:$D101)</f>
        <v>1.0603927395019442E-2</v>
      </c>
      <c r="H101" s="45">
        <f>DSUM($B$60:$Y$78,H$60,$C$85:$D101)</f>
        <v>1.2671347513802611E-2</v>
      </c>
      <c r="I101" s="45">
        <f>DSUM($B$60:$Y$78,I$60,$C$85:$D101)</f>
        <v>1.6575974746106364E-2</v>
      </c>
      <c r="J101" s="45">
        <f>DSUM($B$60:$Y$78,J$60,$C$85:$D101)</f>
        <v>1.7250659826231696E-2</v>
      </c>
      <c r="K101" s="45">
        <f>DSUM($B$60:$Y$78,K$60,$C$85:$D101)</f>
        <v>1.6902754143634138E-2</v>
      </c>
      <c r="L101" s="45">
        <f>DSUM($B$60:$Y$78,L$60,$C$85:$D101)</f>
        <v>2.0720915914874096E-2</v>
      </c>
      <c r="M101" s="45">
        <f>DSUM($B$60:$Y$78,M$60,$C$85:$D101)</f>
        <v>2.085113981849605E-2</v>
      </c>
      <c r="N101" s="45">
        <f>DSUM($B$60:$Y$78,N$60,$C$85:$D101)</f>
        <v>2.2920232998761777E-2</v>
      </c>
      <c r="O101" s="45">
        <f>DSUM($B$60:$Y$78,O$60,$C$85:$D101)</f>
        <v>2.6309563510586303E-2</v>
      </c>
      <c r="P101" s="45">
        <f>DSUM($B$60:$Y$78,P$60,$C$85:$D101)</f>
        <v>2.8465170968884304E-2</v>
      </c>
      <c r="Q101" s="45">
        <f>DSUM($B$60:$Y$78,Q$60,$C$85:$D101)</f>
        <v>3.3393564046614803E-2</v>
      </c>
      <c r="R101" s="45">
        <f>DSUM($B$60:$Y$78,R$60,$C$85:$D101)</f>
        <v>3.7533570225488679E-2</v>
      </c>
      <c r="S101" s="45">
        <f>DSUM($B$60:$Y$78,S$60,$C$85:$D101)</f>
        <v>3.6341014952917874E-2</v>
      </c>
      <c r="T101" s="45">
        <f>DSUM($B$60:$Y$78,T$60,$C$85:$D101)</f>
        <v>3.8821267285512898E-2</v>
      </c>
      <c r="U101" s="45">
        <f>DSUM($B$60:$Y$78,U$60,$C$85:$D101)</f>
        <v>3.7531017092009573E-2</v>
      </c>
      <c r="V101" s="45">
        <f>DSUM($B$60:$Y$78,V$60,$C$85:$D101)</f>
        <v>3.6610465066319084E-2</v>
      </c>
      <c r="W101" s="45">
        <f>DSUM($B$60:$Y$78,W$60,$C$85:$D101)</f>
        <v>3.4353648516693439E-2</v>
      </c>
      <c r="X101" s="45">
        <f>DSUM($B$60:$Y$78,X$60,$C$85:$D101)</f>
        <v>3.3572413596240455E-2</v>
      </c>
      <c r="Y101" s="45">
        <f>DSUM($B$60:$Y$78,Y$60,$C$85:$D101)</f>
        <v>0.49370461821151984</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19" t="s">
        <v>66</v>
      </c>
      <c r="C102" s="115" t="s">
        <v>292</v>
      </c>
      <c r="D102" s="115" t="s">
        <v>293</v>
      </c>
      <c r="E102" s="45">
        <f>DSUM($B$60:$Y$78,E$60,$C$85:$D102)</f>
        <v>3.7945345658228933E-3</v>
      </c>
      <c r="F102" s="45">
        <f>DSUM($B$60:$Y$78,F$60,$C$85:$D102)</f>
        <v>8.481436027503321E-3</v>
      </c>
      <c r="G102" s="45">
        <f>DSUM($B$60:$Y$78,G$60,$C$85:$D102)</f>
        <v>1.0603927395019442E-2</v>
      </c>
      <c r="H102" s="45">
        <f>DSUM($B$60:$Y$78,H$60,$C$85:$D102)</f>
        <v>1.2671347513802611E-2</v>
      </c>
      <c r="I102" s="45">
        <f>DSUM($B$60:$Y$78,I$60,$C$85:$D102)</f>
        <v>1.6575974746106364E-2</v>
      </c>
      <c r="J102" s="45">
        <f>DSUM($B$60:$Y$78,J$60,$C$85:$D102)</f>
        <v>1.7250659826231696E-2</v>
      </c>
      <c r="K102" s="45">
        <f>DSUM($B$60:$Y$78,K$60,$C$85:$D102)</f>
        <v>1.6902754143634138E-2</v>
      </c>
      <c r="L102" s="45">
        <f>DSUM($B$60:$Y$78,L$60,$C$85:$D102)</f>
        <v>2.0720915914874096E-2</v>
      </c>
      <c r="M102" s="45">
        <f>DSUM($B$60:$Y$78,M$60,$C$85:$D102)</f>
        <v>2.085113981849605E-2</v>
      </c>
      <c r="N102" s="45">
        <f>DSUM($B$60:$Y$78,N$60,$C$85:$D102)</f>
        <v>2.2920232998761777E-2</v>
      </c>
      <c r="O102" s="45">
        <f>DSUM($B$60:$Y$78,O$60,$C$85:$D102)</f>
        <v>2.6309563510586303E-2</v>
      </c>
      <c r="P102" s="45">
        <f>DSUM($B$60:$Y$78,P$60,$C$85:$D102)</f>
        <v>2.8465170968884304E-2</v>
      </c>
      <c r="Q102" s="45">
        <f>DSUM($B$60:$Y$78,Q$60,$C$85:$D102)</f>
        <v>3.3393564046614803E-2</v>
      </c>
      <c r="R102" s="45">
        <f>DSUM($B$60:$Y$78,R$60,$C$85:$D102)</f>
        <v>3.7533570225488679E-2</v>
      </c>
      <c r="S102" s="45">
        <f>DSUM($B$60:$Y$78,S$60,$C$85:$D102)</f>
        <v>3.6341014952917874E-2</v>
      </c>
      <c r="T102" s="45">
        <f>DSUM($B$60:$Y$78,T$60,$C$85:$D102)</f>
        <v>3.8821267285512898E-2</v>
      </c>
      <c r="U102" s="45">
        <f>DSUM($B$60:$Y$78,U$60,$C$85:$D102)</f>
        <v>3.7531017092009573E-2</v>
      </c>
      <c r="V102" s="45">
        <f>DSUM($B$60:$Y$78,V$60,$C$85:$D102)</f>
        <v>3.6610465066319084E-2</v>
      </c>
      <c r="W102" s="45">
        <f>DSUM($B$60:$Y$78,W$60,$C$85:$D102)</f>
        <v>3.4353648516693439E-2</v>
      </c>
      <c r="X102" s="45">
        <f>DSUM($B$60:$Y$78,X$60,$C$85:$D102)</f>
        <v>3.3572413596240455E-2</v>
      </c>
      <c r="Y102" s="45">
        <f>DSUM($B$60:$Y$78,Y$60,$C$85:$D102)</f>
        <v>0.49370461821151984</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19" t="s">
        <v>67</v>
      </c>
      <c r="C103" s="115" t="s">
        <v>294</v>
      </c>
      <c r="D103" s="115" t="s">
        <v>295</v>
      </c>
      <c r="E103" s="45">
        <f>DSUM($B$60:$Y$78,E$60,$C$85:$D103)</f>
        <v>3.7945345658228933E-3</v>
      </c>
      <c r="F103" s="45">
        <f>DSUM($B$60:$Y$78,F$60,$C$85:$D103)</f>
        <v>8.481436027503321E-3</v>
      </c>
      <c r="G103" s="45">
        <f>DSUM($B$60:$Y$78,G$60,$C$85:$D103)</f>
        <v>1.0603927395019442E-2</v>
      </c>
      <c r="H103" s="45">
        <f>DSUM($B$60:$Y$78,H$60,$C$85:$D103)</f>
        <v>1.2671347513802611E-2</v>
      </c>
      <c r="I103" s="45">
        <f>DSUM($B$60:$Y$78,I$60,$C$85:$D103)</f>
        <v>1.6575974746106364E-2</v>
      </c>
      <c r="J103" s="45">
        <f>DSUM($B$60:$Y$78,J$60,$C$85:$D103)</f>
        <v>1.7250659826231696E-2</v>
      </c>
      <c r="K103" s="45">
        <f>DSUM($B$60:$Y$78,K$60,$C$85:$D103)</f>
        <v>1.6902754143634138E-2</v>
      </c>
      <c r="L103" s="45">
        <f>DSUM($B$60:$Y$78,L$60,$C$85:$D103)</f>
        <v>2.0720915914874096E-2</v>
      </c>
      <c r="M103" s="45">
        <f>DSUM($B$60:$Y$78,M$60,$C$85:$D103)</f>
        <v>2.085113981849605E-2</v>
      </c>
      <c r="N103" s="45">
        <f>DSUM($B$60:$Y$78,N$60,$C$85:$D103)</f>
        <v>2.2920232998761777E-2</v>
      </c>
      <c r="O103" s="45">
        <f>DSUM($B$60:$Y$78,O$60,$C$85:$D103)</f>
        <v>2.6309563510586303E-2</v>
      </c>
      <c r="P103" s="45">
        <f>DSUM($B$60:$Y$78,P$60,$C$85:$D103)</f>
        <v>2.8465170968884304E-2</v>
      </c>
      <c r="Q103" s="45">
        <f>DSUM($B$60:$Y$78,Q$60,$C$85:$D103)</f>
        <v>3.3393564046614803E-2</v>
      </c>
      <c r="R103" s="45">
        <f>DSUM($B$60:$Y$78,R$60,$C$85:$D103)</f>
        <v>3.7533570225488679E-2</v>
      </c>
      <c r="S103" s="45">
        <f>DSUM($B$60:$Y$78,S$60,$C$85:$D103)</f>
        <v>3.6341014952917874E-2</v>
      </c>
      <c r="T103" s="45">
        <f>DSUM($B$60:$Y$78,T$60,$C$85:$D103)</f>
        <v>3.8821267285512898E-2</v>
      </c>
      <c r="U103" s="45">
        <f>DSUM($B$60:$Y$78,U$60,$C$85:$D103)</f>
        <v>3.7531017092009573E-2</v>
      </c>
      <c r="V103" s="45">
        <f>DSUM($B$60:$Y$78,V$60,$C$85:$D103)</f>
        <v>3.6610465066319084E-2</v>
      </c>
      <c r="W103" s="45">
        <f>DSUM($B$60:$Y$78,W$60,$C$85:$D103)</f>
        <v>3.4353648516693439E-2</v>
      </c>
      <c r="X103" s="45">
        <f>DSUM($B$60:$Y$78,X$60,$C$85:$D103)</f>
        <v>3.3572413596240455E-2</v>
      </c>
      <c r="Y103" s="45">
        <f>DSUM($B$60:$Y$78,Y$60,$C$85:$D103)</f>
        <v>0.49370461821151984</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19" t="s">
        <v>68</v>
      </c>
      <c r="C104" s="115" t="s">
        <v>296</v>
      </c>
      <c r="D104" s="115" t="s">
        <v>297</v>
      </c>
      <c r="E104" s="45">
        <f>DSUM($B$60:$Y$78,E$60,$C$85:$D104)</f>
        <v>3.7945345658228933E-3</v>
      </c>
      <c r="F104" s="45">
        <f>DSUM($B$60:$Y$78,F$60,$C$85:$D104)</f>
        <v>8.481436027503321E-3</v>
      </c>
      <c r="G104" s="45">
        <f>DSUM($B$60:$Y$78,G$60,$C$85:$D104)</f>
        <v>1.0603927395019442E-2</v>
      </c>
      <c r="H104" s="45">
        <f>DSUM($B$60:$Y$78,H$60,$C$85:$D104)</f>
        <v>1.2671347513802611E-2</v>
      </c>
      <c r="I104" s="45">
        <f>DSUM($B$60:$Y$78,I$60,$C$85:$D104)</f>
        <v>1.6575974746106364E-2</v>
      </c>
      <c r="J104" s="45">
        <f>DSUM($B$60:$Y$78,J$60,$C$85:$D104)</f>
        <v>1.7250659826231696E-2</v>
      </c>
      <c r="K104" s="45">
        <f>DSUM($B$60:$Y$78,K$60,$C$85:$D104)</f>
        <v>1.6902754143634138E-2</v>
      </c>
      <c r="L104" s="45">
        <f>DSUM($B$60:$Y$78,L$60,$C$85:$D104)</f>
        <v>2.0720915914874096E-2</v>
      </c>
      <c r="M104" s="45">
        <f>DSUM($B$60:$Y$78,M$60,$C$85:$D104)</f>
        <v>2.085113981849605E-2</v>
      </c>
      <c r="N104" s="45">
        <f>DSUM($B$60:$Y$78,N$60,$C$85:$D104)</f>
        <v>2.2920232998761777E-2</v>
      </c>
      <c r="O104" s="45">
        <f>DSUM($B$60:$Y$78,O$60,$C$85:$D104)</f>
        <v>2.6309563510586303E-2</v>
      </c>
      <c r="P104" s="45">
        <f>DSUM($B$60:$Y$78,P$60,$C$85:$D104)</f>
        <v>2.8465170968884304E-2</v>
      </c>
      <c r="Q104" s="45">
        <f>DSUM($B$60:$Y$78,Q$60,$C$85:$D104)</f>
        <v>3.3393564046614803E-2</v>
      </c>
      <c r="R104" s="45">
        <f>DSUM($B$60:$Y$78,R$60,$C$85:$D104)</f>
        <v>3.7533570225488679E-2</v>
      </c>
      <c r="S104" s="45">
        <f>DSUM($B$60:$Y$78,S$60,$C$85:$D104)</f>
        <v>3.6341014952917874E-2</v>
      </c>
      <c r="T104" s="45">
        <f>DSUM($B$60:$Y$78,T$60,$C$85:$D104)</f>
        <v>3.8821267285512898E-2</v>
      </c>
      <c r="U104" s="45">
        <f>DSUM($B$60:$Y$78,U$60,$C$85:$D104)</f>
        <v>3.7531017092009573E-2</v>
      </c>
      <c r="V104" s="45">
        <f>DSUM($B$60:$Y$78,V$60,$C$85:$D104)</f>
        <v>3.6610465066319084E-2</v>
      </c>
      <c r="W104" s="45">
        <f>DSUM($B$60:$Y$78,W$60,$C$85:$D104)</f>
        <v>3.4353648516693439E-2</v>
      </c>
      <c r="X104" s="45">
        <f>DSUM($B$60:$Y$78,X$60,$C$85:$D104)</f>
        <v>3.3572413596240455E-2</v>
      </c>
      <c r="Y104" s="45">
        <f>DSUM($B$60:$Y$78,Y$60,$C$85:$D104)</f>
        <v>0.49370461821151984</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19" t="s">
        <v>69</v>
      </c>
      <c r="C105" s="115" t="s">
        <v>298</v>
      </c>
      <c r="D105" s="115" t="s">
        <v>299</v>
      </c>
      <c r="E105" s="45">
        <f>DSUM($B$60:$Y$78,E$60,$C$85:$D105)</f>
        <v>3.7945345658228933E-3</v>
      </c>
      <c r="F105" s="45">
        <f>DSUM($B$60:$Y$78,F$60,$C$85:$D105)</f>
        <v>8.481436027503321E-3</v>
      </c>
      <c r="G105" s="45">
        <f>DSUM($B$60:$Y$78,G$60,$C$85:$D105)</f>
        <v>1.0603927395019442E-2</v>
      </c>
      <c r="H105" s="45">
        <f>DSUM($B$60:$Y$78,H$60,$C$85:$D105)</f>
        <v>1.2671347513802611E-2</v>
      </c>
      <c r="I105" s="45">
        <f>DSUM($B$60:$Y$78,I$60,$C$85:$D105)</f>
        <v>1.6575974746106364E-2</v>
      </c>
      <c r="J105" s="45">
        <f>DSUM($B$60:$Y$78,J$60,$C$85:$D105)</f>
        <v>1.7250659826231696E-2</v>
      </c>
      <c r="K105" s="45">
        <f>DSUM($B$60:$Y$78,K$60,$C$85:$D105)</f>
        <v>1.6902754143634138E-2</v>
      </c>
      <c r="L105" s="45">
        <f>DSUM($B$60:$Y$78,L$60,$C$85:$D105)</f>
        <v>2.0720915914874096E-2</v>
      </c>
      <c r="M105" s="45">
        <f>DSUM($B$60:$Y$78,M$60,$C$85:$D105)</f>
        <v>2.085113981849605E-2</v>
      </c>
      <c r="N105" s="45">
        <f>DSUM($B$60:$Y$78,N$60,$C$85:$D105)</f>
        <v>2.2920232998761777E-2</v>
      </c>
      <c r="O105" s="45">
        <f>DSUM($B$60:$Y$78,O$60,$C$85:$D105)</f>
        <v>2.6309563510586303E-2</v>
      </c>
      <c r="P105" s="45">
        <f>DSUM($B$60:$Y$78,P$60,$C$85:$D105)</f>
        <v>2.8465170968884304E-2</v>
      </c>
      <c r="Q105" s="45">
        <f>DSUM($B$60:$Y$78,Q$60,$C$85:$D105)</f>
        <v>3.3393564046614803E-2</v>
      </c>
      <c r="R105" s="45">
        <f>DSUM($B$60:$Y$78,R$60,$C$85:$D105)</f>
        <v>3.7533570225488679E-2</v>
      </c>
      <c r="S105" s="45">
        <f>DSUM($B$60:$Y$78,S$60,$C$85:$D105)</f>
        <v>3.6341014952917874E-2</v>
      </c>
      <c r="T105" s="45">
        <f>DSUM($B$60:$Y$78,T$60,$C$85:$D105)</f>
        <v>3.8821267285512898E-2</v>
      </c>
      <c r="U105" s="45">
        <f>DSUM($B$60:$Y$78,U$60,$C$85:$D105)</f>
        <v>3.7531017092009573E-2</v>
      </c>
      <c r="V105" s="45">
        <f>DSUM($B$60:$Y$78,V$60,$C$85:$D105)</f>
        <v>3.6610465066319084E-2</v>
      </c>
      <c r="W105" s="45">
        <f>DSUM($B$60:$Y$78,W$60,$C$85:$D105)</f>
        <v>3.4353648516693439E-2</v>
      </c>
      <c r="X105" s="45">
        <f>DSUM($B$60:$Y$78,X$60,$C$85:$D105)</f>
        <v>3.3572413596240455E-2</v>
      </c>
      <c r="Y105" s="45">
        <f>DSUM($B$60:$Y$78,Y$60,$C$85:$D105)</f>
        <v>0.49370461821151984</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19" t="s">
        <v>70</v>
      </c>
      <c r="C106" s="115" t="s">
        <v>300</v>
      </c>
      <c r="D106" s="115" t="s">
        <v>301</v>
      </c>
      <c r="E106" s="45">
        <f>DSUM($B$60:$Y$78,E$60,$C$85:$D106)</f>
        <v>3.7945345658228933E-3</v>
      </c>
      <c r="F106" s="45">
        <f>DSUM($B$60:$Y$78,F$60,$C$85:$D106)</f>
        <v>8.481436027503321E-3</v>
      </c>
      <c r="G106" s="45">
        <f>DSUM($B$60:$Y$78,G$60,$C$85:$D106)</f>
        <v>1.0603927395019442E-2</v>
      </c>
      <c r="H106" s="45">
        <f>DSUM($B$60:$Y$78,H$60,$C$85:$D106)</f>
        <v>1.2671347513802611E-2</v>
      </c>
      <c r="I106" s="45">
        <f>DSUM($B$60:$Y$78,I$60,$C$85:$D106)</f>
        <v>1.6575974746106364E-2</v>
      </c>
      <c r="J106" s="45">
        <f>DSUM($B$60:$Y$78,J$60,$C$85:$D106)</f>
        <v>1.7250659826231696E-2</v>
      </c>
      <c r="K106" s="45">
        <f>DSUM($B$60:$Y$78,K$60,$C$85:$D106)</f>
        <v>1.6902754143634138E-2</v>
      </c>
      <c r="L106" s="45">
        <f>DSUM($B$60:$Y$78,L$60,$C$85:$D106)</f>
        <v>2.0720915914874096E-2</v>
      </c>
      <c r="M106" s="45">
        <f>DSUM($B$60:$Y$78,M$60,$C$85:$D106)</f>
        <v>2.085113981849605E-2</v>
      </c>
      <c r="N106" s="45">
        <f>DSUM($B$60:$Y$78,N$60,$C$85:$D106)</f>
        <v>2.2920232998761777E-2</v>
      </c>
      <c r="O106" s="45">
        <f>DSUM($B$60:$Y$78,O$60,$C$85:$D106)</f>
        <v>2.6309563510586303E-2</v>
      </c>
      <c r="P106" s="45">
        <f>DSUM($B$60:$Y$78,P$60,$C$85:$D106)</f>
        <v>2.8465170968884304E-2</v>
      </c>
      <c r="Q106" s="45">
        <f>DSUM($B$60:$Y$78,Q$60,$C$85:$D106)</f>
        <v>3.3393564046614803E-2</v>
      </c>
      <c r="R106" s="45">
        <f>DSUM($B$60:$Y$78,R$60,$C$85:$D106)</f>
        <v>3.7533570225488679E-2</v>
      </c>
      <c r="S106" s="45">
        <f>DSUM($B$60:$Y$78,S$60,$C$85:$D106)</f>
        <v>3.6341014952917874E-2</v>
      </c>
      <c r="T106" s="45">
        <f>DSUM($B$60:$Y$78,T$60,$C$85:$D106)</f>
        <v>3.8821267285512898E-2</v>
      </c>
      <c r="U106" s="45">
        <f>DSUM($B$60:$Y$78,U$60,$C$85:$D106)</f>
        <v>3.7531017092009573E-2</v>
      </c>
      <c r="V106" s="45">
        <f>DSUM($B$60:$Y$78,V$60,$C$85:$D106)</f>
        <v>3.6610465066319084E-2</v>
      </c>
      <c r="W106" s="45">
        <f>DSUM($B$60:$Y$78,W$60,$C$85:$D106)</f>
        <v>3.4353648516693439E-2</v>
      </c>
      <c r="X106" s="45">
        <f>DSUM($B$60:$Y$78,X$60,$C$85:$D106)</f>
        <v>3.3572413596240455E-2</v>
      </c>
      <c r="Y106" s="45">
        <f>DSUM($B$60:$Y$78,Y$60,$C$85:$D106)</f>
        <v>0.49370461821151984</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19" t="s">
        <v>330</v>
      </c>
      <c r="C107" s="115" t="s">
        <v>302</v>
      </c>
      <c r="D107" s="115" t="s">
        <v>331</v>
      </c>
      <c r="E107" s="45">
        <f>DSUM($B$60:$Y$78,E$60,$C$85:$D107)</f>
        <v>3.7945345658228933E-3</v>
      </c>
      <c r="F107" s="45">
        <f>DSUM($B$60:$Y$78,F$60,$C$85:$D107)</f>
        <v>8.481436027503321E-3</v>
      </c>
      <c r="G107" s="45">
        <f>DSUM($B$60:$Y$78,G$60,$C$85:$D107)</f>
        <v>1.0603927395019442E-2</v>
      </c>
      <c r="H107" s="45">
        <f>DSUM($B$60:$Y$78,H$60,$C$85:$D107)</f>
        <v>1.2671347513802611E-2</v>
      </c>
      <c r="I107" s="45">
        <f>DSUM($B$60:$Y$78,I$60,$C$85:$D107)</f>
        <v>1.6575974746106364E-2</v>
      </c>
      <c r="J107" s="45">
        <f>DSUM($B$60:$Y$78,J$60,$C$85:$D107)</f>
        <v>1.7250659826231696E-2</v>
      </c>
      <c r="K107" s="45">
        <f>DSUM($B$60:$Y$78,K$60,$C$85:$D107)</f>
        <v>1.6902754143634138E-2</v>
      </c>
      <c r="L107" s="45">
        <f>DSUM($B$60:$Y$78,L$60,$C$85:$D107)</f>
        <v>2.0720915914874096E-2</v>
      </c>
      <c r="M107" s="45">
        <f>DSUM($B$60:$Y$78,M$60,$C$85:$D107)</f>
        <v>2.085113981849605E-2</v>
      </c>
      <c r="N107" s="45">
        <f>DSUM($B$60:$Y$78,N$60,$C$85:$D107)</f>
        <v>2.2920232998761777E-2</v>
      </c>
      <c r="O107" s="45">
        <f>DSUM($B$60:$Y$78,O$60,$C$85:$D107)</f>
        <v>2.6309563510586303E-2</v>
      </c>
      <c r="P107" s="45">
        <f>DSUM($B$60:$Y$78,P$60,$C$85:$D107)</f>
        <v>2.8465170968884304E-2</v>
      </c>
      <c r="Q107" s="45">
        <f>DSUM($B$60:$Y$78,Q$60,$C$85:$D107)</f>
        <v>3.3393564046614803E-2</v>
      </c>
      <c r="R107" s="45">
        <f>DSUM($B$60:$Y$78,R$60,$C$85:$D107)</f>
        <v>3.7533570225488679E-2</v>
      </c>
      <c r="S107" s="45">
        <f>DSUM($B$60:$Y$78,S$60,$C$85:$D107)</f>
        <v>3.6341014952917874E-2</v>
      </c>
      <c r="T107" s="45">
        <f>DSUM($B$60:$Y$78,T$60,$C$85:$D107)</f>
        <v>3.8821267285512898E-2</v>
      </c>
      <c r="U107" s="45">
        <f>DSUM($B$60:$Y$78,U$60,$C$85:$D107)</f>
        <v>3.7531017092009573E-2</v>
      </c>
      <c r="V107" s="45">
        <f>DSUM($B$60:$Y$78,V$60,$C$85:$D107)</f>
        <v>3.6610465066319084E-2</v>
      </c>
      <c r="W107" s="45">
        <f>DSUM($B$60:$Y$78,W$60,$C$85:$D107)</f>
        <v>3.4353648516693439E-2</v>
      </c>
      <c r="X107" s="45">
        <f>DSUM($B$60:$Y$78,X$60,$C$85:$D107)</f>
        <v>3.3572413596240455E-2</v>
      </c>
      <c r="Y107" s="45">
        <f>DSUM($B$60:$Y$78,Y$60,$C$85:$D107)</f>
        <v>0.49370461821151984</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19" t="s">
        <v>332</v>
      </c>
      <c r="C108" s="115" t="s">
        <v>333</v>
      </c>
      <c r="D108" s="115" t="s">
        <v>334</v>
      </c>
      <c r="E108" s="45">
        <f>DSUM($B$60:$Y$78,E$60,$C$85:$D108)</f>
        <v>3.7945345658228933E-3</v>
      </c>
      <c r="F108" s="45">
        <f>DSUM($B$60:$Y$78,F$60,$C$85:$D108)</f>
        <v>8.481436027503321E-3</v>
      </c>
      <c r="G108" s="45">
        <f>DSUM($B$60:$Y$78,G$60,$C$85:$D108)</f>
        <v>1.0603927395019442E-2</v>
      </c>
      <c r="H108" s="45">
        <f>DSUM($B$60:$Y$78,H$60,$C$85:$D108)</f>
        <v>1.2671347513802611E-2</v>
      </c>
      <c r="I108" s="45">
        <f>DSUM($B$60:$Y$78,I$60,$C$85:$D108)</f>
        <v>1.6575974746106364E-2</v>
      </c>
      <c r="J108" s="45">
        <f>DSUM($B$60:$Y$78,J$60,$C$85:$D108)</f>
        <v>1.7250659826231696E-2</v>
      </c>
      <c r="K108" s="45">
        <f>DSUM($B$60:$Y$78,K$60,$C$85:$D108)</f>
        <v>1.6902754143634138E-2</v>
      </c>
      <c r="L108" s="45">
        <f>DSUM($B$60:$Y$78,L$60,$C$85:$D108)</f>
        <v>2.0720915914874096E-2</v>
      </c>
      <c r="M108" s="45">
        <f>DSUM($B$60:$Y$78,M$60,$C$85:$D108)</f>
        <v>2.085113981849605E-2</v>
      </c>
      <c r="N108" s="45">
        <f>DSUM($B$60:$Y$78,N$60,$C$85:$D108)</f>
        <v>2.2920232998761777E-2</v>
      </c>
      <c r="O108" s="45">
        <f>DSUM($B$60:$Y$78,O$60,$C$85:$D108)</f>
        <v>2.6309563510586303E-2</v>
      </c>
      <c r="P108" s="45">
        <f>DSUM($B$60:$Y$78,P$60,$C$85:$D108)</f>
        <v>2.8465170968884304E-2</v>
      </c>
      <c r="Q108" s="45">
        <f>DSUM($B$60:$Y$78,Q$60,$C$85:$D108)</f>
        <v>3.3393564046614803E-2</v>
      </c>
      <c r="R108" s="45">
        <f>DSUM($B$60:$Y$78,R$60,$C$85:$D108)</f>
        <v>3.7533570225488679E-2</v>
      </c>
      <c r="S108" s="45">
        <f>DSUM($B$60:$Y$78,S$60,$C$85:$D108)</f>
        <v>3.6341014952917874E-2</v>
      </c>
      <c r="T108" s="45">
        <f>DSUM($B$60:$Y$78,T$60,$C$85:$D108)</f>
        <v>3.8821267285512898E-2</v>
      </c>
      <c r="U108" s="45">
        <f>DSUM($B$60:$Y$78,U$60,$C$85:$D108)</f>
        <v>3.7531017092009573E-2</v>
      </c>
      <c r="V108" s="45">
        <f>DSUM($B$60:$Y$78,V$60,$C$85:$D108)</f>
        <v>3.6610465066319084E-2</v>
      </c>
      <c r="W108" s="45">
        <f>DSUM($B$60:$Y$78,W$60,$C$85:$D108)</f>
        <v>3.4353648516693439E-2</v>
      </c>
      <c r="X108" s="45">
        <f>DSUM($B$60:$Y$78,X$60,$C$85:$D108)</f>
        <v>3.3572413596240455E-2</v>
      </c>
      <c r="Y108" s="45">
        <f>DSUM($B$60:$Y$78,Y$60,$C$85:$D108)</f>
        <v>0.49370461821151984</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19" t="s">
        <v>335</v>
      </c>
      <c r="C109" s="115" t="s">
        <v>336</v>
      </c>
      <c r="D109" s="115" t="s">
        <v>337</v>
      </c>
      <c r="E109" s="45">
        <f>DSUM($B$60:$Y$78,E$60,$C$85:$D109)</f>
        <v>3.7945345658228933E-3</v>
      </c>
      <c r="F109" s="45">
        <f>DSUM($B$60:$Y$78,F$60,$C$85:$D109)</f>
        <v>8.481436027503321E-3</v>
      </c>
      <c r="G109" s="45">
        <f>DSUM($B$60:$Y$78,G$60,$C$85:$D109)</f>
        <v>1.0603927395019442E-2</v>
      </c>
      <c r="H109" s="45">
        <f>DSUM($B$60:$Y$78,H$60,$C$85:$D109)</f>
        <v>1.2671347513802611E-2</v>
      </c>
      <c r="I109" s="45">
        <f>DSUM($B$60:$Y$78,I$60,$C$85:$D109)</f>
        <v>1.6575974746106364E-2</v>
      </c>
      <c r="J109" s="45">
        <f>DSUM($B$60:$Y$78,J$60,$C$85:$D109)</f>
        <v>1.7250659826231696E-2</v>
      </c>
      <c r="K109" s="45">
        <f>DSUM($B$60:$Y$78,K$60,$C$85:$D109)</f>
        <v>1.6902754143634138E-2</v>
      </c>
      <c r="L109" s="45">
        <f>DSUM($B$60:$Y$78,L$60,$C$85:$D109)</f>
        <v>2.0720915914874096E-2</v>
      </c>
      <c r="M109" s="45">
        <f>DSUM($B$60:$Y$78,M$60,$C$85:$D109)</f>
        <v>2.085113981849605E-2</v>
      </c>
      <c r="N109" s="45">
        <f>DSUM($B$60:$Y$78,N$60,$C$85:$D109)</f>
        <v>2.2920232998761777E-2</v>
      </c>
      <c r="O109" s="45">
        <f>DSUM($B$60:$Y$78,O$60,$C$85:$D109)</f>
        <v>2.6309563510586303E-2</v>
      </c>
      <c r="P109" s="45">
        <f>DSUM($B$60:$Y$78,P$60,$C$85:$D109)</f>
        <v>2.8465170968884304E-2</v>
      </c>
      <c r="Q109" s="45">
        <f>DSUM($B$60:$Y$78,Q$60,$C$85:$D109)</f>
        <v>3.3393564046614803E-2</v>
      </c>
      <c r="R109" s="45">
        <f>DSUM($B$60:$Y$78,R$60,$C$85:$D109)</f>
        <v>3.7533570225488679E-2</v>
      </c>
      <c r="S109" s="45">
        <f>DSUM($B$60:$Y$78,S$60,$C$85:$D109)</f>
        <v>3.6341014952917874E-2</v>
      </c>
      <c r="T109" s="45">
        <f>DSUM($B$60:$Y$78,T$60,$C$85:$D109)</f>
        <v>3.8821267285512898E-2</v>
      </c>
      <c r="U109" s="45">
        <f>DSUM($B$60:$Y$78,U$60,$C$85:$D109)</f>
        <v>3.7531017092009573E-2</v>
      </c>
      <c r="V109" s="45">
        <f>DSUM($B$60:$Y$78,V$60,$C$85:$D109)</f>
        <v>3.6610465066319084E-2</v>
      </c>
      <c r="W109" s="45">
        <f>DSUM($B$60:$Y$78,W$60,$C$85:$D109)</f>
        <v>3.4353648516693439E-2</v>
      </c>
      <c r="X109" s="45">
        <f>DSUM($B$60:$Y$78,X$60,$C$85:$D109)</f>
        <v>3.3572413596240455E-2</v>
      </c>
      <c r="Y109" s="45">
        <f>DSUM($B$60:$Y$78,Y$60,$C$85:$D109)</f>
        <v>0.49370461821151984</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19" t="s">
        <v>338</v>
      </c>
      <c r="C110" s="115" t="s">
        <v>339</v>
      </c>
      <c r="D110" s="115" t="s">
        <v>340</v>
      </c>
      <c r="E110" s="45">
        <f>DSUM($B$60:$Y$78,E$60,$C$85:$D110)</f>
        <v>3.7945345658228933E-3</v>
      </c>
      <c r="F110" s="45">
        <f>DSUM($B$60:$Y$78,F$60,$C$85:$D110)</f>
        <v>8.481436027503321E-3</v>
      </c>
      <c r="G110" s="45">
        <f>DSUM($B$60:$Y$78,G$60,$C$85:$D110)</f>
        <v>1.0603927395019442E-2</v>
      </c>
      <c r="H110" s="45">
        <f>DSUM($B$60:$Y$78,H$60,$C$85:$D110)</f>
        <v>1.2671347513802611E-2</v>
      </c>
      <c r="I110" s="45">
        <f>DSUM($B$60:$Y$78,I$60,$C$85:$D110)</f>
        <v>1.6575974746106364E-2</v>
      </c>
      <c r="J110" s="45">
        <f>DSUM($B$60:$Y$78,J$60,$C$85:$D110)</f>
        <v>1.7250659826231696E-2</v>
      </c>
      <c r="K110" s="45">
        <f>DSUM($B$60:$Y$78,K$60,$C$85:$D110)</f>
        <v>1.6902754143634138E-2</v>
      </c>
      <c r="L110" s="45">
        <f>DSUM($B$60:$Y$78,L$60,$C$85:$D110)</f>
        <v>2.0720915914874096E-2</v>
      </c>
      <c r="M110" s="45">
        <f>DSUM($B$60:$Y$78,M$60,$C$85:$D110)</f>
        <v>2.085113981849605E-2</v>
      </c>
      <c r="N110" s="45">
        <f>DSUM($B$60:$Y$78,N$60,$C$85:$D110)</f>
        <v>2.2920232998761777E-2</v>
      </c>
      <c r="O110" s="45">
        <f>DSUM($B$60:$Y$78,O$60,$C$85:$D110)</f>
        <v>2.6309563510586303E-2</v>
      </c>
      <c r="P110" s="45">
        <f>DSUM($B$60:$Y$78,P$60,$C$85:$D110)</f>
        <v>2.8465170968884304E-2</v>
      </c>
      <c r="Q110" s="45">
        <f>DSUM($B$60:$Y$78,Q$60,$C$85:$D110)</f>
        <v>3.3393564046614803E-2</v>
      </c>
      <c r="R110" s="45">
        <f>DSUM($B$60:$Y$78,R$60,$C$85:$D110)</f>
        <v>3.7533570225488679E-2</v>
      </c>
      <c r="S110" s="45">
        <f>DSUM($B$60:$Y$78,S$60,$C$85:$D110)</f>
        <v>3.6341014952917874E-2</v>
      </c>
      <c r="T110" s="45">
        <f>DSUM($B$60:$Y$78,T$60,$C$85:$D110)</f>
        <v>3.8821267285512898E-2</v>
      </c>
      <c r="U110" s="45">
        <f>DSUM($B$60:$Y$78,U$60,$C$85:$D110)</f>
        <v>3.7531017092009573E-2</v>
      </c>
      <c r="V110" s="45">
        <f>DSUM($B$60:$Y$78,V$60,$C$85:$D110)</f>
        <v>3.6610465066319084E-2</v>
      </c>
      <c r="W110" s="45">
        <f>DSUM($B$60:$Y$78,W$60,$C$85:$D110)</f>
        <v>3.4353648516693439E-2</v>
      </c>
      <c r="X110" s="45">
        <f>DSUM($B$60:$Y$78,X$60,$C$85:$D110)</f>
        <v>3.3572413596240455E-2</v>
      </c>
      <c r="Y110" s="45">
        <f>DSUM($B$60:$Y$78,Y$60,$C$85:$D110)</f>
        <v>0.49370461821151984</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19" t="s">
        <v>341</v>
      </c>
      <c r="C111" s="115" t="s">
        <v>342</v>
      </c>
      <c r="D111" s="115" t="s">
        <v>343</v>
      </c>
      <c r="E111" s="45">
        <f>DSUM($B$60:$Y$78,E$60,$C$85:$D111)</f>
        <v>3.7945345658228933E-3</v>
      </c>
      <c r="F111" s="45">
        <f>DSUM($B$60:$Y$78,F$60,$C$85:$D111)</f>
        <v>8.481436027503321E-3</v>
      </c>
      <c r="G111" s="45">
        <f>DSUM($B$60:$Y$78,G$60,$C$85:$D111)</f>
        <v>1.0603927395019442E-2</v>
      </c>
      <c r="H111" s="45">
        <f>DSUM($B$60:$Y$78,H$60,$C$85:$D111)</f>
        <v>1.2671347513802611E-2</v>
      </c>
      <c r="I111" s="45">
        <f>DSUM($B$60:$Y$78,I$60,$C$85:$D111)</f>
        <v>1.6575974746106364E-2</v>
      </c>
      <c r="J111" s="45">
        <f>DSUM($B$60:$Y$78,J$60,$C$85:$D111)</f>
        <v>1.7250659826231696E-2</v>
      </c>
      <c r="K111" s="45">
        <f>DSUM($B$60:$Y$78,K$60,$C$85:$D111)</f>
        <v>1.6902754143634138E-2</v>
      </c>
      <c r="L111" s="45">
        <f>DSUM($B$60:$Y$78,L$60,$C$85:$D111)</f>
        <v>2.0720915914874096E-2</v>
      </c>
      <c r="M111" s="45">
        <f>DSUM($B$60:$Y$78,M$60,$C$85:$D111)</f>
        <v>2.085113981849605E-2</v>
      </c>
      <c r="N111" s="45">
        <f>DSUM($B$60:$Y$78,N$60,$C$85:$D111)</f>
        <v>2.2920232998761777E-2</v>
      </c>
      <c r="O111" s="45">
        <f>DSUM($B$60:$Y$78,O$60,$C$85:$D111)</f>
        <v>2.6309563510586303E-2</v>
      </c>
      <c r="P111" s="45">
        <f>DSUM($B$60:$Y$78,P$60,$C$85:$D111)</f>
        <v>2.8465170968884304E-2</v>
      </c>
      <c r="Q111" s="45">
        <f>DSUM($B$60:$Y$78,Q$60,$C$85:$D111)</f>
        <v>3.3393564046614803E-2</v>
      </c>
      <c r="R111" s="45">
        <f>DSUM($B$60:$Y$78,R$60,$C$85:$D111)</f>
        <v>3.7533570225488679E-2</v>
      </c>
      <c r="S111" s="45">
        <f>DSUM($B$60:$Y$78,S$60,$C$85:$D111)</f>
        <v>3.6341014952917874E-2</v>
      </c>
      <c r="T111" s="45">
        <f>DSUM($B$60:$Y$78,T$60,$C$85:$D111)</f>
        <v>3.8821267285512898E-2</v>
      </c>
      <c r="U111" s="45">
        <f>DSUM($B$60:$Y$78,U$60,$C$85:$D111)</f>
        <v>3.7531017092009573E-2</v>
      </c>
      <c r="V111" s="45">
        <f>DSUM($B$60:$Y$78,V$60,$C$85:$D111)</f>
        <v>3.6610465066319084E-2</v>
      </c>
      <c r="W111" s="45">
        <f>DSUM($B$60:$Y$78,W$60,$C$85:$D111)</f>
        <v>3.4353648516693439E-2</v>
      </c>
      <c r="X111" s="45">
        <f>DSUM($B$60:$Y$78,X$60,$C$85:$D111)</f>
        <v>3.3572413596240455E-2</v>
      </c>
      <c r="Y111" s="45">
        <f>DSUM($B$60:$Y$78,Y$60,$C$85:$D111)</f>
        <v>0.49370461821151984</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19" t="s">
        <v>344</v>
      </c>
      <c r="C112" s="115" t="s">
        <v>345</v>
      </c>
      <c r="D112" s="115" t="s">
        <v>346</v>
      </c>
      <c r="E112" s="45">
        <f>DSUM($B$60:$Y$78,E$60,$C$85:$D112)</f>
        <v>3.7945345658228933E-3</v>
      </c>
      <c r="F112" s="45">
        <f>DSUM($B$60:$Y$78,F$60,$C$85:$D112)</f>
        <v>8.481436027503321E-3</v>
      </c>
      <c r="G112" s="45">
        <f>DSUM($B$60:$Y$78,G$60,$C$85:$D112)</f>
        <v>1.0603927395019442E-2</v>
      </c>
      <c r="H112" s="45">
        <f>DSUM($B$60:$Y$78,H$60,$C$85:$D112)</f>
        <v>1.2671347513802611E-2</v>
      </c>
      <c r="I112" s="45">
        <f>DSUM($B$60:$Y$78,I$60,$C$85:$D112)</f>
        <v>1.6575974746106364E-2</v>
      </c>
      <c r="J112" s="45">
        <f>DSUM($B$60:$Y$78,J$60,$C$85:$D112)</f>
        <v>1.7250659826231696E-2</v>
      </c>
      <c r="K112" s="45">
        <f>DSUM($B$60:$Y$78,K$60,$C$85:$D112)</f>
        <v>1.6902754143634138E-2</v>
      </c>
      <c r="L112" s="45">
        <f>DSUM($B$60:$Y$78,L$60,$C$85:$D112)</f>
        <v>2.0720915914874096E-2</v>
      </c>
      <c r="M112" s="45">
        <f>DSUM($B$60:$Y$78,M$60,$C$85:$D112)</f>
        <v>2.085113981849605E-2</v>
      </c>
      <c r="N112" s="45">
        <f>DSUM($B$60:$Y$78,N$60,$C$85:$D112)</f>
        <v>2.2920232998761777E-2</v>
      </c>
      <c r="O112" s="45">
        <f>DSUM($B$60:$Y$78,O$60,$C$85:$D112)</f>
        <v>2.6309563510586303E-2</v>
      </c>
      <c r="P112" s="45">
        <f>DSUM($B$60:$Y$78,P$60,$C$85:$D112)</f>
        <v>2.8465170968884304E-2</v>
      </c>
      <c r="Q112" s="45">
        <f>DSUM($B$60:$Y$78,Q$60,$C$85:$D112)</f>
        <v>3.3393564046614803E-2</v>
      </c>
      <c r="R112" s="45">
        <f>DSUM($B$60:$Y$78,R$60,$C$85:$D112)</f>
        <v>3.7533570225488679E-2</v>
      </c>
      <c r="S112" s="45">
        <f>DSUM($B$60:$Y$78,S$60,$C$85:$D112)</f>
        <v>3.6341014952917874E-2</v>
      </c>
      <c r="T112" s="45">
        <f>DSUM($B$60:$Y$78,T$60,$C$85:$D112)</f>
        <v>3.8821267285512898E-2</v>
      </c>
      <c r="U112" s="45">
        <f>DSUM($B$60:$Y$78,U$60,$C$85:$D112)</f>
        <v>3.7531017092009573E-2</v>
      </c>
      <c r="V112" s="45">
        <f>DSUM($B$60:$Y$78,V$60,$C$85:$D112)</f>
        <v>3.6610465066319084E-2</v>
      </c>
      <c r="W112" s="45">
        <f>DSUM($B$60:$Y$78,W$60,$C$85:$D112)</f>
        <v>3.4353648516693439E-2</v>
      </c>
      <c r="X112" s="45">
        <f>DSUM($B$60:$Y$78,X$60,$C$85:$D112)</f>
        <v>3.3572413596240455E-2</v>
      </c>
      <c r="Y112" s="45">
        <f>DSUM($B$60:$Y$78,Y$60,$C$85:$D112)</f>
        <v>0.49370461821151984</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19" t="s">
        <v>347</v>
      </c>
      <c r="C113" s="115" t="s">
        <v>348</v>
      </c>
      <c r="D113" s="115" t="s">
        <v>349</v>
      </c>
      <c r="E113" s="45">
        <f>DSUM($B$60:$Y$78,E$60,$C$85:$D113)</f>
        <v>3.7945345658228933E-3</v>
      </c>
      <c r="F113" s="45">
        <f>DSUM($B$60:$Y$78,F$60,$C$85:$D113)</f>
        <v>8.481436027503321E-3</v>
      </c>
      <c r="G113" s="45">
        <f>DSUM($B$60:$Y$78,G$60,$C$85:$D113)</f>
        <v>1.0603927395019442E-2</v>
      </c>
      <c r="H113" s="45">
        <f>DSUM($B$60:$Y$78,H$60,$C$85:$D113)</f>
        <v>1.2671347513802611E-2</v>
      </c>
      <c r="I113" s="45">
        <f>DSUM($B$60:$Y$78,I$60,$C$85:$D113)</f>
        <v>1.6575974746106364E-2</v>
      </c>
      <c r="J113" s="45">
        <f>DSUM($B$60:$Y$78,J$60,$C$85:$D113)</f>
        <v>1.7250659826231696E-2</v>
      </c>
      <c r="K113" s="45">
        <f>DSUM($B$60:$Y$78,K$60,$C$85:$D113)</f>
        <v>1.6902754143634138E-2</v>
      </c>
      <c r="L113" s="45">
        <f>DSUM($B$60:$Y$78,L$60,$C$85:$D113)</f>
        <v>2.0720915914874096E-2</v>
      </c>
      <c r="M113" s="45">
        <f>DSUM($B$60:$Y$78,M$60,$C$85:$D113)</f>
        <v>2.085113981849605E-2</v>
      </c>
      <c r="N113" s="45">
        <f>DSUM($B$60:$Y$78,N$60,$C$85:$D113)</f>
        <v>2.2920232998761777E-2</v>
      </c>
      <c r="O113" s="45">
        <f>DSUM($B$60:$Y$78,O$60,$C$85:$D113)</f>
        <v>2.6309563510586303E-2</v>
      </c>
      <c r="P113" s="45">
        <f>DSUM($B$60:$Y$78,P$60,$C$85:$D113)</f>
        <v>2.8465170968884304E-2</v>
      </c>
      <c r="Q113" s="45">
        <f>DSUM($B$60:$Y$78,Q$60,$C$85:$D113)</f>
        <v>3.3393564046614803E-2</v>
      </c>
      <c r="R113" s="45">
        <f>DSUM($B$60:$Y$78,R$60,$C$85:$D113)</f>
        <v>3.7533570225488679E-2</v>
      </c>
      <c r="S113" s="45">
        <f>DSUM($B$60:$Y$78,S$60,$C$85:$D113)</f>
        <v>3.6341014952917874E-2</v>
      </c>
      <c r="T113" s="45">
        <f>DSUM($B$60:$Y$78,T$60,$C$85:$D113)</f>
        <v>3.8821267285512898E-2</v>
      </c>
      <c r="U113" s="45">
        <f>DSUM($B$60:$Y$78,U$60,$C$85:$D113)</f>
        <v>3.7531017092009573E-2</v>
      </c>
      <c r="V113" s="45">
        <f>DSUM($B$60:$Y$78,V$60,$C$85:$D113)</f>
        <v>3.6610465066319084E-2</v>
      </c>
      <c r="W113" s="45">
        <f>DSUM($B$60:$Y$78,W$60,$C$85:$D113)</f>
        <v>3.4353648516693439E-2</v>
      </c>
      <c r="X113" s="45">
        <f>DSUM($B$60:$Y$78,X$60,$C$85:$D113)</f>
        <v>3.3572413596240455E-2</v>
      </c>
      <c r="Y113" s="45">
        <f>DSUM($B$60:$Y$78,Y$60,$C$85:$D113)</f>
        <v>0.49370461821151984</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19" t="s">
        <v>350</v>
      </c>
      <c r="C114" s="115" t="s">
        <v>351</v>
      </c>
      <c r="D114" s="115" t="s">
        <v>352</v>
      </c>
      <c r="E114" s="45">
        <f>DSUM($B$60:$Y$78,E$60,$C$85:$D114)</f>
        <v>3.7945345658228933E-3</v>
      </c>
      <c r="F114" s="45">
        <f>DSUM($B$60:$Y$78,F$60,$C$85:$D114)</f>
        <v>8.481436027503321E-3</v>
      </c>
      <c r="G114" s="45">
        <f>DSUM($B$60:$Y$78,G$60,$C$85:$D114)</f>
        <v>1.0603927395019442E-2</v>
      </c>
      <c r="H114" s="45">
        <f>DSUM($B$60:$Y$78,H$60,$C$85:$D114)</f>
        <v>1.2671347513802611E-2</v>
      </c>
      <c r="I114" s="45">
        <f>DSUM($B$60:$Y$78,I$60,$C$85:$D114)</f>
        <v>1.6575974746106364E-2</v>
      </c>
      <c r="J114" s="45">
        <f>DSUM($B$60:$Y$78,J$60,$C$85:$D114)</f>
        <v>1.7250659826231696E-2</v>
      </c>
      <c r="K114" s="45">
        <f>DSUM($B$60:$Y$78,K$60,$C$85:$D114)</f>
        <v>1.6902754143634138E-2</v>
      </c>
      <c r="L114" s="45">
        <f>DSUM($B$60:$Y$78,L$60,$C$85:$D114)</f>
        <v>2.0720915914874096E-2</v>
      </c>
      <c r="M114" s="45">
        <f>DSUM($B$60:$Y$78,M$60,$C$85:$D114)</f>
        <v>2.085113981849605E-2</v>
      </c>
      <c r="N114" s="45">
        <f>DSUM($B$60:$Y$78,N$60,$C$85:$D114)</f>
        <v>2.2920232998761777E-2</v>
      </c>
      <c r="O114" s="45">
        <f>DSUM($B$60:$Y$78,O$60,$C$85:$D114)</f>
        <v>2.6309563510586303E-2</v>
      </c>
      <c r="P114" s="45">
        <f>DSUM($B$60:$Y$78,P$60,$C$85:$D114)</f>
        <v>2.8465170968884304E-2</v>
      </c>
      <c r="Q114" s="45">
        <f>DSUM($B$60:$Y$78,Q$60,$C$85:$D114)</f>
        <v>3.3393564046614803E-2</v>
      </c>
      <c r="R114" s="45">
        <f>DSUM($B$60:$Y$78,R$60,$C$85:$D114)</f>
        <v>3.7533570225488679E-2</v>
      </c>
      <c r="S114" s="45">
        <f>DSUM($B$60:$Y$78,S$60,$C$85:$D114)</f>
        <v>3.6341014952917874E-2</v>
      </c>
      <c r="T114" s="45">
        <f>DSUM($B$60:$Y$78,T$60,$C$85:$D114)</f>
        <v>3.8821267285512898E-2</v>
      </c>
      <c r="U114" s="45">
        <f>DSUM($B$60:$Y$78,U$60,$C$85:$D114)</f>
        <v>3.7531017092009573E-2</v>
      </c>
      <c r="V114" s="45">
        <f>DSUM($B$60:$Y$78,V$60,$C$85:$D114)</f>
        <v>3.6610465066319084E-2</v>
      </c>
      <c r="W114" s="45">
        <f>DSUM($B$60:$Y$78,W$60,$C$85:$D114)</f>
        <v>3.4353648516693439E-2</v>
      </c>
      <c r="X114" s="45">
        <f>DSUM($B$60:$Y$78,X$60,$C$85:$D114)</f>
        <v>3.3572413596240455E-2</v>
      </c>
      <c r="Y114" s="45">
        <f>DSUM($B$60:$Y$78,Y$60,$C$85:$D114)</f>
        <v>0.49370461821151984</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19" t="s">
        <v>353</v>
      </c>
      <c r="C115" s="115" t="s">
        <v>354</v>
      </c>
      <c r="D115" s="115" t="s">
        <v>355</v>
      </c>
      <c r="E115" s="45">
        <f>DSUM($B$60:$Y$78,E$60,$C$85:$D115)</f>
        <v>3.7945345658228933E-3</v>
      </c>
      <c r="F115" s="45">
        <f>DSUM($B$60:$Y$78,F$60,$C$85:$D115)</f>
        <v>8.481436027503321E-3</v>
      </c>
      <c r="G115" s="45">
        <f>DSUM($B$60:$Y$78,G$60,$C$85:$D115)</f>
        <v>1.0603927395019442E-2</v>
      </c>
      <c r="H115" s="45">
        <f>DSUM($B$60:$Y$78,H$60,$C$85:$D115)</f>
        <v>1.2671347513802611E-2</v>
      </c>
      <c r="I115" s="45">
        <f>DSUM($B$60:$Y$78,I$60,$C$85:$D115)</f>
        <v>1.6575974746106364E-2</v>
      </c>
      <c r="J115" s="45">
        <f>DSUM($B$60:$Y$78,J$60,$C$85:$D115)</f>
        <v>1.7250659826231696E-2</v>
      </c>
      <c r="K115" s="45">
        <f>DSUM($B$60:$Y$78,K$60,$C$85:$D115)</f>
        <v>1.6902754143634138E-2</v>
      </c>
      <c r="L115" s="45">
        <f>DSUM($B$60:$Y$78,L$60,$C$85:$D115)</f>
        <v>2.0720915914874096E-2</v>
      </c>
      <c r="M115" s="45">
        <f>DSUM($B$60:$Y$78,M$60,$C$85:$D115)</f>
        <v>2.085113981849605E-2</v>
      </c>
      <c r="N115" s="45">
        <f>DSUM($B$60:$Y$78,N$60,$C$85:$D115)</f>
        <v>2.2920232998761777E-2</v>
      </c>
      <c r="O115" s="45">
        <f>DSUM($B$60:$Y$78,O$60,$C$85:$D115)</f>
        <v>2.6309563510586303E-2</v>
      </c>
      <c r="P115" s="45">
        <f>DSUM($B$60:$Y$78,P$60,$C$85:$D115)</f>
        <v>2.8465170968884304E-2</v>
      </c>
      <c r="Q115" s="45">
        <f>DSUM($B$60:$Y$78,Q$60,$C$85:$D115)</f>
        <v>3.3393564046614803E-2</v>
      </c>
      <c r="R115" s="45">
        <f>DSUM($B$60:$Y$78,R$60,$C$85:$D115)</f>
        <v>3.7533570225488679E-2</v>
      </c>
      <c r="S115" s="45">
        <f>DSUM($B$60:$Y$78,S$60,$C$85:$D115)</f>
        <v>3.6341014952917874E-2</v>
      </c>
      <c r="T115" s="45">
        <f>DSUM($B$60:$Y$78,T$60,$C$85:$D115)</f>
        <v>3.8821267285512898E-2</v>
      </c>
      <c r="U115" s="45">
        <f>DSUM($B$60:$Y$78,U$60,$C$85:$D115)</f>
        <v>3.7531017092009573E-2</v>
      </c>
      <c r="V115" s="45">
        <f>DSUM($B$60:$Y$78,V$60,$C$85:$D115)</f>
        <v>3.6610465066319084E-2</v>
      </c>
      <c r="W115" s="45">
        <f>DSUM($B$60:$Y$78,W$60,$C$85:$D115)</f>
        <v>3.4353648516693439E-2</v>
      </c>
      <c r="X115" s="45">
        <f>DSUM($B$60:$Y$78,X$60,$C$85:$D115)</f>
        <v>3.3572413596240455E-2</v>
      </c>
      <c r="Y115" s="45">
        <f>DSUM($B$60:$Y$78,Y$60,$C$85:$D115)</f>
        <v>0.49370461821151984</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19" t="s">
        <v>356</v>
      </c>
      <c r="C116" s="115" t="s">
        <v>357</v>
      </c>
      <c r="D116" s="115" t="s">
        <v>358</v>
      </c>
      <c r="E116" s="45">
        <f>DSUM($B$60:$Y$78,E$60,$C$85:$D116)</f>
        <v>3.7945345658228933E-3</v>
      </c>
      <c r="F116" s="45">
        <f>DSUM($B$60:$Y$78,F$60,$C$85:$D116)</f>
        <v>8.481436027503321E-3</v>
      </c>
      <c r="G116" s="45">
        <f>DSUM($B$60:$Y$78,G$60,$C$85:$D116)</f>
        <v>1.0603927395019442E-2</v>
      </c>
      <c r="H116" s="45">
        <f>DSUM($B$60:$Y$78,H$60,$C$85:$D116)</f>
        <v>1.2671347513802611E-2</v>
      </c>
      <c r="I116" s="45">
        <f>DSUM($B$60:$Y$78,I$60,$C$85:$D116)</f>
        <v>1.6575974746106364E-2</v>
      </c>
      <c r="J116" s="45">
        <f>DSUM($B$60:$Y$78,J$60,$C$85:$D116)</f>
        <v>1.7250659826231696E-2</v>
      </c>
      <c r="K116" s="45">
        <f>DSUM($B$60:$Y$78,K$60,$C$85:$D116)</f>
        <v>1.6902754143634138E-2</v>
      </c>
      <c r="L116" s="45">
        <f>DSUM($B$60:$Y$78,L$60,$C$85:$D116)</f>
        <v>2.0720915914874096E-2</v>
      </c>
      <c r="M116" s="45">
        <f>DSUM($B$60:$Y$78,M$60,$C$85:$D116)</f>
        <v>2.085113981849605E-2</v>
      </c>
      <c r="N116" s="45">
        <f>DSUM($B$60:$Y$78,N$60,$C$85:$D116)</f>
        <v>2.2920232998761777E-2</v>
      </c>
      <c r="O116" s="45">
        <f>DSUM($B$60:$Y$78,O$60,$C$85:$D116)</f>
        <v>2.6309563510586303E-2</v>
      </c>
      <c r="P116" s="45">
        <f>DSUM($B$60:$Y$78,P$60,$C$85:$D116)</f>
        <v>2.8465170968884304E-2</v>
      </c>
      <c r="Q116" s="45">
        <f>DSUM($B$60:$Y$78,Q$60,$C$85:$D116)</f>
        <v>3.3393564046614803E-2</v>
      </c>
      <c r="R116" s="45">
        <f>DSUM($B$60:$Y$78,R$60,$C$85:$D116)</f>
        <v>3.7533570225488679E-2</v>
      </c>
      <c r="S116" s="45">
        <f>DSUM($B$60:$Y$78,S$60,$C$85:$D116)</f>
        <v>3.6341014952917874E-2</v>
      </c>
      <c r="T116" s="45">
        <f>DSUM($B$60:$Y$78,T$60,$C$85:$D116)</f>
        <v>3.8821267285512898E-2</v>
      </c>
      <c r="U116" s="45">
        <f>DSUM($B$60:$Y$78,U$60,$C$85:$D116)</f>
        <v>3.7531017092009573E-2</v>
      </c>
      <c r="V116" s="45">
        <f>DSUM($B$60:$Y$78,V$60,$C$85:$D116)</f>
        <v>3.6610465066319084E-2</v>
      </c>
      <c r="W116" s="45">
        <f>DSUM($B$60:$Y$78,W$60,$C$85:$D116)</f>
        <v>3.4353648516693439E-2</v>
      </c>
      <c r="X116" s="45">
        <f>DSUM($B$60:$Y$78,X$60,$C$85:$D116)</f>
        <v>3.3572413596240455E-2</v>
      </c>
      <c r="Y116" s="45">
        <f>DSUM($B$60:$Y$78,Y$60,$C$85:$D116)</f>
        <v>0.49370461821151984</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19" t="s">
        <v>359</v>
      </c>
      <c r="C117" s="115" t="s">
        <v>360</v>
      </c>
      <c r="D117" s="115" t="s">
        <v>361</v>
      </c>
      <c r="E117" s="45">
        <f>DSUM($B$60:$Y$78,E$60,$C$85:$D117)</f>
        <v>3.7945345658228933E-3</v>
      </c>
      <c r="F117" s="45">
        <f>DSUM($B$60:$Y$78,F$60,$C$85:$D117)</f>
        <v>8.481436027503321E-3</v>
      </c>
      <c r="G117" s="45">
        <f>DSUM($B$60:$Y$78,G$60,$C$85:$D117)</f>
        <v>1.0603927395019442E-2</v>
      </c>
      <c r="H117" s="45">
        <f>DSUM($B$60:$Y$78,H$60,$C$85:$D117)</f>
        <v>1.2671347513802611E-2</v>
      </c>
      <c r="I117" s="45">
        <f>DSUM($B$60:$Y$78,I$60,$C$85:$D117)</f>
        <v>1.6575974746106364E-2</v>
      </c>
      <c r="J117" s="45">
        <f>DSUM($B$60:$Y$78,J$60,$C$85:$D117)</f>
        <v>1.7250659826231696E-2</v>
      </c>
      <c r="K117" s="45">
        <f>DSUM($B$60:$Y$78,K$60,$C$85:$D117)</f>
        <v>1.6902754143634138E-2</v>
      </c>
      <c r="L117" s="45">
        <f>DSUM($B$60:$Y$78,L$60,$C$85:$D117)</f>
        <v>2.0720915914874096E-2</v>
      </c>
      <c r="M117" s="45">
        <f>DSUM($B$60:$Y$78,M$60,$C$85:$D117)</f>
        <v>2.085113981849605E-2</v>
      </c>
      <c r="N117" s="45">
        <f>DSUM($B$60:$Y$78,N$60,$C$85:$D117)</f>
        <v>2.2920232998761777E-2</v>
      </c>
      <c r="O117" s="45">
        <f>DSUM($B$60:$Y$78,O$60,$C$85:$D117)</f>
        <v>2.6309563510586303E-2</v>
      </c>
      <c r="P117" s="45">
        <f>DSUM($B$60:$Y$78,P$60,$C$85:$D117)</f>
        <v>2.8465170968884304E-2</v>
      </c>
      <c r="Q117" s="45">
        <f>DSUM($B$60:$Y$78,Q$60,$C$85:$D117)</f>
        <v>3.3393564046614803E-2</v>
      </c>
      <c r="R117" s="45">
        <f>DSUM($B$60:$Y$78,R$60,$C$85:$D117)</f>
        <v>3.7533570225488679E-2</v>
      </c>
      <c r="S117" s="45">
        <f>DSUM($B$60:$Y$78,S$60,$C$85:$D117)</f>
        <v>3.6341014952917874E-2</v>
      </c>
      <c r="T117" s="45">
        <f>DSUM($B$60:$Y$78,T$60,$C$85:$D117)</f>
        <v>3.8821267285512898E-2</v>
      </c>
      <c r="U117" s="45">
        <f>DSUM($B$60:$Y$78,U$60,$C$85:$D117)</f>
        <v>3.7531017092009573E-2</v>
      </c>
      <c r="V117" s="45">
        <f>DSUM($B$60:$Y$78,V$60,$C$85:$D117)</f>
        <v>3.6610465066319084E-2</v>
      </c>
      <c r="W117" s="45">
        <f>DSUM($B$60:$Y$78,W$60,$C$85:$D117)</f>
        <v>3.4353648516693439E-2</v>
      </c>
      <c r="X117" s="45">
        <f>DSUM($B$60:$Y$78,X$60,$C$85:$D117)</f>
        <v>3.3572413596240455E-2</v>
      </c>
      <c r="Y117" s="45">
        <f>DSUM($B$60:$Y$78,Y$60,$C$85:$D117)</f>
        <v>0.49370461821151984</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48"/>
      <c r="D118" s="148"/>
      <c r="E118" s="45"/>
      <c r="F118" s="45"/>
      <c r="G118" s="45"/>
      <c r="H118" s="45"/>
      <c r="I118" s="45"/>
      <c r="J118" s="45"/>
      <c r="K118" s="45"/>
      <c r="L118" s="45"/>
      <c r="M118" s="45"/>
      <c r="N118" s="45"/>
      <c r="O118" s="45"/>
      <c r="P118" s="45"/>
      <c r="Q118" s="45"/>
      <c r="R118" s="45"/>
      <c r="S118" s="45"/>
      <c r="T118" s="45"/>
      <c r="U118" s="45"/>
      <c r="V118" s="45"/>
      <c r="W118" s="45"/>
      <c r="X118" s="45"/>
      <c r="Y118" s="45"/>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E117</f>
        <v>3.7945345658228933E-3</v>
      </c>
      <c r="F119" s="116">
        <f t="shared" ref="F119:Y119" si="20">F117</f>
        <v>8.481436027503321E-3</v>
      </c>
      <c r="G119" s="116">
        <f t="shared" si="20"/>
        <v>1.0603927395019442E-2</v>
      </c>
      <c r="H119" s="116">
        <f t="shared" si="20"/>
        <v>1.2671347513802611E-2</v>
      </c>
      <c r="I119" s="116">
        <f t="shared" si="20"/>
        <v>1.6575974746106364E-2</v>
      </c>
      <c r="J119" s="116">
        <f t="shared" si="20"/>
        <v>1.7250659826231696E-2</v>
      </c>
      <c r="K119" s="116">
        <f t="shared" si="20"/>
        <v>1.6902754143634138E-2</v>
      </c>
      <c r="L119" s="116">
        <f t="shared" si="20"/>
        <v>2.0720915914874096E-2</v>
      </c>
      <c r="M119" s="116">
        <f t="shared" si="20"/>
        <v>2.085113981849605E-2</v>
      </c>
      <c r="N119" s="116">
        <f t="shared" si="20"/>
        <v>2.2920232998761777E-2</v>
      </c>
      <c r="O119" s="116">
        <f t="shared" si="20"/>
        <v>2.6309563510586303E-2</v>
      </c>
      <c r="P119" s="116">
        <f t="shared" si="20"/>
        <v>2.8465170968884304E-2</v>
      </c>
      <c r="Q119" s="116">
        <f t="shared" si="20"/>
        <v>3.3393564046614803E-2</v>
      </c>
      <c r="R119" s="116">
        <f t="shared" si="20"/>
        <v>3.7533570225488679E-2</v>
      </c>
      <c r="S119" s="116">
        <f t="shared" si="20"/>
        <v>3.6341014952917874E-2</v>
      </c>
      <c r="T119" s="116">
        <f t="shared" si="20"/>
        <v>3.8821267285512898E-2</v>
      </c>
      <c r="U119" s="116">
        <f t="shared" si="20"/>
        <v>3.7531017092009573E-2</v>
      </c>
      <c r="V119" s="116">
        <f t="shared" si="20"/>
        <v>3.6610465066319084E-2</v>
      </c>
      <c r="W119" s="116">
        <f t="shared" si="20"/>
        <v>3.4353648516693439E-2</v>
      </c>
      <c r="X119" s="116">
        <f t="shared" si="20"/>
        <v>3.3572413596240455E-2</v>
      </c>
      <c r="Y119" s="116">
        <f t="shared" si="20"/>
        <v>0.49370461821151984</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89" t="s">
        <v>303</v>
      </c>
      <c r="B120" s="10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0" t="str">
        <f>C8</f>
        <v>WHTanks-New</v>
      </c>
      <c r="E121" s="91">
        <f>E84</f>
        <v>2016</v>
      </c>
      <c r="F121" s="91">
        <f t="shared" ref="F121:Y121" si="21">F84</f>
        <v>2017</v>
      </c>
      <c r="G121" s="91">
        <f t="shared" si="21"/>
        <v>2018</v>
      </c>
      <c r="H121" s="91">
        <f t="shared" si="21"/>
        <v>2019</v>
      </c>
      <c r="I121" s="91">
        <f t="shared" si="21"/>
        <v>2020</v>
      </c>
      <c r="J121" s="91">
        <f t="shared" si="21"/>
        <v>2021</v>
      </c>
      <c r="K121" s="91">
        <f t="shared" si="21"/>
        <v>2022</v>
      </c>
      <c r="L121" s="91">
        <f t="shared" si="21"/>
        <v>2023</v>
      </c>
      <c r="M121" s="91">
        <f t="shared" si="21"/>
        <v>2024</v>
      </c>
      <c r="N121" s="91">
        <f t="shared" si="21"/>
        <v>2025</v>
      </c>
      <c r="O121" s="91">
        <f t="shared" si="21"/>
        <v>2026</v>
      </c>
      <c r="P121" s="91">
        <f t="shared" si="21"/>
        <v>2027</v>
      </c>
      <c r="Q121" s="91">
        <f t="shared" si="21"/>
        <v>2028</v>
      </c>
      <c r="R121" s="91">
        <f t="shared" si="21"/>
        <v>2029</v>
      </c>
      <c r="S121" s="91">
        <f t="shared" si="21"/>
        <v>2030</v>
      </c>
      <c r="T121" s="91">
        <f t="shared" si="21"/>
        <v>2031</v>
      </c>
      <c r="U121" s="91">
        <f t="shared" si="21"/>
        <v>2032</v>
      </c>
      <c r="V121" s="91">
        <f t="shared" si="21"/>
        <v>2033</v>
      </c>
      <c r="W121" s="91">
        <f t="shared" si="21"/>
        <v>2034</v>
      </c>
      <c r="X121" s="91">
        <f t="shared" si="21"/>
        <v>2035</v>
      </c>
      <c r="Y121" s="91" t="str">
        <f t="shared" si="21"/>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2" t="str">
        <f>CONCATENATE("aMW_",E$11)</f>
        <v>aMW_2016</v>
      </c>
      <c r="F122" s="92" t="str">
        <f t="shared" ref="F122:Y122" si="22">CONCATENATE("aMW_",F$11)</f>
        <v>aMW_2017</v>
      </c>
      <c r="G122" s="92" t="str">
        <f t="shared" si="22"/>
        <v>aMW_2018</v>
      </c>
      <c r="H122" s="92" t="str">
        <f t="shared" si="22"/>
        <v>aMW_2019</v>
      </c>
      <c r="I122" s="92" t="str">
        <f t="shared" si="22"/>
        <v>aMW_2020</v>
      </c>
      <c r="J122" s="92" t="str">
        <f t="shared" si="22"/>
        <v>aMW_2021</v>
      </c>
      <c r="K122" s="92" t="str">
        <f t="shared" si="22"/>
        <v>aMW_2022</v>
      </c>
      <c r="L122" s="92" t="str">
        <f t="shared" si="22"/>
        <v>aMW_2023</v>
      </c>
      <c r="M122" s="92" t="str">
        <f t="shared" si="22"/>
        <v>aMW_2024</v>
      </c>
      <c r="N122" s="92" t="str">
        <f t="shared" si="22"/>
        <v>aMW_2025</v>
      </c>
      <c r="O122" s="92" t="str">
        <f t="shared" si="22"/>
        <v>aMW_2026</v>
      </c>
      <c r="P122" s="92" t="str">
        <f t="shared" si="22"/>
        <v>aMW_2027</v>
      </c>
      <c r="Q122" s="92" t="str">
        <f t="shared" si="22"/>
        <v>aMW_2028</v>
      </c>
      <c r="R122" s="92" t="str">
        <f t="shared" si="22"/>
        <v>aMW_2029</v>
      </c>
      <c r="S122" s="92" t="str">
        <f t="shared" si="22"/>
        <v>aMW_2030</v>
      </c>
      <c r="T122" s="92" t="str">
        <f t="shared" si="22"/>
        <v>aMW_2031</v>
      </c>
      <c r="U122" s="92" t="str">
        <f t="shared" si="22"/>
        <v>aMW_2032</v>
      </c>
      <c r="V122" s="92" t="str">
        <f t="shared" si="22"/>
        <v>aMW_2033</v>
      </c>
      <c r="W122" s="92" t="str">
        <f t="shared" si="22"/>
        <v>aMW_2034</v>
      </c>
      <c r="X122" s="92" t="str">
        <f t="shared" si="22"/>
        <v>aMW_2035</v>
      </c>
      <c r="Y122" s="92" t="str">
        <f t="shared" si="22"/>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19" t="s">
        <v>50</v>
      </c>
      <c r="E123" s="94">
        <f t="shared" ref="E123:Y123" si="23">E86</f>
        <v>0</v>
      </c>
      <c r="F123" s="94">
        <f t="shared" si="23"/>
        <v>0</v>
      </c>
      <c r="G123" s="94">
        <f t="shared" si="23"/>
        <v>0</v>
      </c>
      <c r="H123" s="94">
        <f t="shared" si="23"/>
        <v>0</v>
      </c>
      <c r="I123" s="94">
        <f t="shared" si="23"/>
        <v>0</v>
      </c>
      <c r="J123" s="94">
        <f t="shared" si="23"/>
        <v>0</v>
      </c>
      <c r="K123" s="94">
        <f t="shared" si="23"/>
        <v>0</v>
      </c>
      <c r="L123" s="94">
        <f t="shared" si="23"/>
        <v>0</v>
      </c>
      <c r="M123" s="94">
        <f t="shared" si="23"/>
        <v>0</v>
      </c>
      <c r="N123" s="94">
        <f t="shared" si="23"/>
        <v>0</v>
      </c>
      <c r="O123" s="94">
        <f t="shared" si="23"/>
        <v>0</v>
      </c>
      <c r="P123" s="94">
        <f t="shared" si="23"/>
        <v>0</v>
      </c>
      <c r="Q123" s="94">
        <f t="shared" si="23"/>
        <v>0</v>
      </c>
      <c r="R123" s="94">
        <f t="shared" si="23"/>
        <v>0</v>
      </c>
      <c r="S123" s="94">
        <f t="shared" si="23"/>
        <v>0</v>
      </c>
      <c r="T123" s="94">
        <f t="shared" si="23"/>
        <v>0</v>
      </c>
      <c r="U123" s="94">
        <f t="shared" si="23"/>
        <v>0</v>
      </c>
      <c r="V123" s="94">
        <f t="shared" si="23"/>
        <v>0</v>
      </c>
      <c r="W123" s="94">
        <f t="shared" si="23"/>
        <v>0</v>
      </c>
      <c r="X123" s="94">
        <f t="shared" si="23"/>
        <v>0</v>
      </c>
      <c r="Y123" s="94">
        <f t="shared" si="23"/>
        <v>0</v>
      </c>
      <c r="Z123" s="149"/>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19" t="s">
        <v>51</v>
      </c>
      <c r="E124" s="94">
        <f t="shared" ref="E124:Y136" si="24">E87-E86</f>
        <v>0</v>
      </c>
      <c r="F124" s="94">
        <f t="shared" si="24"/>
        <v>0</v>
      </c>
      <c r="G124" s="94">
        <f t="shared" si="24"/>
        <v>0</v>
      </c>
      <c r="H124" s="94">
        <f t="shared" si="24"/>
        <v>0</v>
      </c>
      <c r="I124" s="94">
        <f t="shared" si="24"/>
        <v>0</v>
      </c>
      <c r="J124" s="94">
        <f t="shared" si="24"/>
        <v>0</v>
      </c>
      <c r="K124" s="94">
        <f t="shared" si="24"/>
        <v>0</v>
      </c>
      <c r="L124" s="94">
        <f t="shared" si="24"/>
        <v>0</v>
      </c>
      <c r="M124" s="94">
        <f t="shared" si="24"/>
        <v>0</v>
      </c>
      <c r="N124" s="94">
        <f t="shared" si="24"/>
        <v>0</v>
      </c>
      <c r="O124" s="94">
        <f t="shared" si="24"/>
        <v>0</v>
      </c>
      <c r="P124" s="94">
        <f t="shared" si="24"/>
        <v>0</v>
      </c>
      <c r="Q124" s="94">
        <f t="shared" si="24"/>
        <v>0</v>
      </c>
      <c r="R124" s="94">
        <f t="shared" si="24"/>
        <v>0</v>
      </c>
      <c r="S124" s="94">
        <f t="shared" si="24"/>
        <v>0</v>
      </c>
      <c r="T124" s="94">
        <f t="shared" si="24"/>
        <v>0</v>
      </c>
      <c r="U124" s="94">
        <f t="shared" si="24"/>
        <v>0</v>
      </c>
      <c r="V124" s="94">
        <f t="shared" si="24"/>
        <v>0</v>
      </c>
      <c r="W124" s="94">
        <f t="shared" si="24"/>
        <v>0</v>
      </c>
      <c r="X124" s="94">
        <f t="shared" si="24"/>
        <v>0</v>
      </c>
      <c r="Y124" s="94">
        <f t="shared" si="24"/>
        <v>0</v>
      </c>
      <c r="Z124" s="149"/>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19" t="s">
        <v>52</v>
      </c>
      <c r="E125" s="94">
        <f t="shared" si="24"/>
        <v>0</v>
      </c>
      <c r="F125" s="94">
        <f t="shared" si="24"/>
        <v>0</v>
      </c>
      <c r="G125" s="94">
        <f t="shared" si="24"/>
        <v>0</v>
      </c>
      <c r="H125" s="94">
        <f t="shared" si="24"/>
        <v>0</v>
      </c>
      <c r="I125" s="94">
        <f t="shared" si="24"/>
        <v>0</v>
      </c>
      <c r="J125" s="94">
        <f t="shared" si="24"/>
        <v>0</v>
      </c>
      <c r="K125" s="94">
        <f t="shared" si="24"/>
        <v>0</v>
      </c>
      <c r="L125" s="94">
        <f t="shared" si="24"/>
        <v>0</v>
      </c>
      <c r="M125" s="94">
        <f t="shared" si="24"/>
        <v>0</v>
      </c>
      <c r="N125" s="94">
        <f t="shared" si="24"/>
        <v>0</v>
      </c>
      <c r="O125" s="94">
        <f t="shared" si="24"/>
        <v>0</v>
      </c>
      <c r="P125" s="94">
        <f t="shared" si="24"/>
        <v>0</v>
      </c>
      <c r="Q125" s="94">
        <f t="shared" si="24"/>
        <v>0</v>
      </c>
      <c r="R125" s="94">
        <f t="shared" si="24"/>
        <v>0</v>
      </c>
      <c r="S125" s="94">
        <f t="shared" si="24"/>
        <v>0</v>
      </c>
      <c r="T125" s="94">
        <f t="shared" si="24"/>
        <v>0</v>
      </c>
      <c r="U125" s="94">
        <f t="shared" si="24"/>
        <v>0</v>
      </c>
      <c r="V125" s="94">
        <f t="shared" si="24"/>
        <v>0</v>
      </c>
      <c r="W125" s="94">
        <f t="shared" si="24"/>
        <v>0</v>
      </c>
      <c r="X125" s="94">
        <f t="shared" si="24"/>
        <v>0</v>
      </c>
      <c r="Y125" s="94">
        <f t="shared" si="24"/>
        <v>0</v>
      </c>
      <c r="Z125" s="149"/>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19" t="s">
        <v>53</v>
      </c>
      <c r="E126" s="94">
        <f t="shared" si="24"/>
        <v>2.3632901809135893E-3</v>
      </c>
      <c r="F126" s="94">
        <f t="shared" si="24"/>
        <v>5.5596855168423744E-3</v>
      </c>
      <c r="G126" s="94">
        <f t="shared" si="24"/>
        <v>6.4497905724875057E-3</v>
      </c>
      <c r="H126" s="94">
        <f t="shared" si="24"/>
        <v>8.0079104290129502E-3</v>
      </c>
      <c r="I126" s="94">
        <f t="shared" si="24"/>
        <v>1.1098719516317777E-2</v>
      </c>
      <c r="J126" s="94">
        <f t="shared" si="24"/>
        <v>1.2089455403547944E-2</v>
      </c>
      <c r="K126" s="94">
        <f t="shared" si="24"/>
        <v>1.1460211058881602E-2</v>
      </c>
      <c r="L126" s="94">
        <f t="shared" si="24"/>
        <v>1.5286838847233371E-2</v>
      </c>
      <c r="M126" s="94">
        <f t="shared" si="24"/>
        <v>1.4841857907038873E-2</v>
      </c>
      <c r="N126" s="94">
        <f t="shared" si="24"/>
        <v>1.5667056647251158E-2</v>
      </c>
      <c r="O126" s="94">
        <f t="shared" si="24"/>
        <v>1.8041279769460305E-2</v>
      </c>
      <c r="P126" s="94">
        <f t="shared" si="24"/>
        <v>1.9040242262392891E-2</v>
      </c>
      <c r="Q126" s="94">
        <f t="shared" si="24"/>
        <v>2.1693423515077793E-2</v>
      </c>
      <c r="R126" s="94">
        <f t="shared" si="24"/>
        <v>2.3813748518496582E-2</v>
      </c>
      <c r="S126" s="94">
        <f t="shared" si="24"/>
        <v>2.2340806937294077E-2</v>
      </c>
      <c r="T126" s="94">
        <f t="shared" si="24"/>
        <v>2.4394104732576229E-2</v>
      </c>
      <c r="U126" s="94">
        <f t="shared" si="24"/>
        <v>2.3217333231715542E-2</v>
      </c>
      <c r="V126" s="94">
        <f t="shared" si="24"/>
        <v>2.3127569081534675E-2</v>
      </c>
      <c r="W126" s="94">
        <f t="shared" si="24"/>
        <v>2.1340912914181991E-2</v>
      </c>
      <c r="X126" s="94">
        <f t="shared" si="24"/>
        <v>2.09052465178549E-2</v>
      </c>
      <c r="Y126" s="94">
        <f t="shared" si="24"/>
        <v>0.32073948356011212</v>
      </c>
      <c r="Z126" s="149"/>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19" t="s">
        <v>54</v>
      </c>
      <c r="E127" s="94">
        <f t="shared" si="24"/>
        <v>1.431244384909304E-3</v>
      </c>
      <c r="F127" s="94">
        <f t="shared" si="24"/>
        <v>2.9217505106609466E-3</v>
      </c>
      <c r="G127" s="94">
        <f t="shared" si="24"/>
        <v>4.1541368225319359E-3</v>
      </c>
      <c r="H127" s="94">
        <f t="shared" si="24"/>
        <v>4.6634370847896608E-3</v>
      </c>
      <c r="I127" s="94">
        <f t="shared" si="24"/>
        <v>5.4772552297885878E-3</v>
      </c>
      <c r="J127" s="94">
        <f t="shared" si="24"/>
        <v>5.1612044226837517E-3</v>
      </c>
      <c r="K127" s="94">
        <f t="shared" si="24"/>
        <v>5.4425430847525359E-3</v>
      </c>
      <c r="L127" s="94">
        <f t="shared" si="24"/>
        <v>5.4340770676407253E-3</v>
      </c>
      <c r="M127" s="94">
        <f t="shared" si="24"/>
        <v>6.0092819114571771E-3</v>
      </c>
      <c r="N127" s="94">
        <f t="shared" si="24"/>
        <v>7.2531763515106193E-3</v>
      </c>
      <c r="O127" s="94">
        <f t="shared" si="24"/>
        <v>8.2682837411259986E-3</v>
      </c>
      <c r="P127" s="94">
        <f t="shared" si="24"/>
        <v>9.4249287064914131E-3</v>
      </c>
      <c r="Q127" s="94">
        <f t="shared" si="24"/>
        <v>1.170014053153701E-2</v>
      </c>
      <c r="R127" s="94">
        <f t="shared" si="24"/>
        <v>1.3719821706992097E-2</v>
      </c>
      <c r="S127" s="94">
        <f t="shared" si="24"/>
        <v>1.4000208015623797E-2</v>
      </c>
      <c r="T127" s="94">
        <f t="shared" si="24"/>
        <v>1.4427162552936669E-2</v>
      </c>
      <c r="U127" s="94">
        <f t="shared" si="24"/>
        <v>1.4313683860294031E-2</v>
      </c>
      <c r="V127" s="94">
        <f t="shared" si="24"/>
        <v>1.3482895984784408E-2</v>
      </c>
      <c r="W127" s="94">
        <f t="shared" si="24"/>
        <v>1.3012735602511448E-2</v>
      </c>
      <c r="X127" s="94">
        <f t="shared" si="24"/>
        <v>1.2667167078385555E-2</v>
      </c>
      <c r="Y127" s="94">
        <f t="shared" si="24"/>
        <v>0.17296513465140773</v>
      </c>
      <c r="Z127" s="149"/>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19" t="s">
        <v>55</v>
      </c>
      <c r="E128" s="94">
        <f t="shared" si="24"/>
        <v>0</v>
      </c>
      <c r="F128" s="94">
        <f t="shared" si="24"/>
        <v>0</v>
      </c>
      <c r="G128" s="94">
        <f t="shared" si="24"/>
        <v>0</v>
      </c>
      <c r="H128" s="94">
        <f t="shared" si="24"/>
        <v>0</v>
      </c>
      <c r="I128" s="94">
        <f t="shared" si="24"/>
        <v>0</v>
      </c>
      <c r="J128" s="94">
        <f t="shared" si="24"/>
        <v>0</v>
      </c>
      <c r="K128" s="94">
        <f t="shared" si="24"/>
        <v>0</v>
      </c>
      <c r="L128" s="94">
        <f t="shared" si="24"/>
        <v>0</v>
      </c>
      <c r="M128" s="94">
        <f t="shared" si="24"/>
        <v>0</v>
      </c>
      <c r="N128" s="94">
        <f t="shared" si="24"/>
        <v>0</v>
      </c>
      <c r="O128" s="94">
        <f t="shared" si="24"/>
        <v>0</v>
      </c>
      <c r="P128" s="94">
        <f t="shared" si="24"/>
        <v>0</v>
      </c>
      <c r="Q128" s="94">
        <f t="shared" si="24"/>
        <v>0</v>
      </c>
      <c r="R128" s="94">
        <f t="shared" si="24"/>
        <v>0</v>
      </c>
      <c r="S128" s="94">
        <f t="shared" si="24"/>
        <v>0</v>
      </c>
      <c r="T128" s="94">
        <f t="shared" si="24"/>
        <v>0</v>
      </c>
      <c r="U128" s="94">
        <f t="shared" si="24"/>
        <v>0</v>
      </c>
      <c r="V128" s="94">
        <f t="shared" si="24"/>
        <v>0</v>
      </c>
      <c r="W128" s="94">
        <f t="shared" si="24"/>
        <v>0</v>
      </c>
      <c r="X128" s="94">
        <f t="shared" si="24"/>
        <v>0</v>
      </c>
      <c r="Y128" s="94">
        <f t="shared" si="24"/>
        <v>0</v>
      </c>
      <c r="Z128" s="149"/>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19" t="s">
        <v>56</v>
      </c>
      <c r="E129" s="94">
        <f t="shared" si="24"/>
        <v>0</v>
      </c>
      <c r="F129" s="94">
        <f t="shared" si="24"/>
        <v>0</v>
      </c>
      <c r="G129" s="94">
        <f t="shared" si="24"/>
        <v>0</v>
      </c>
      <c r="H129" s="94">
        <f t="shared" si="24"/>
        <v>0</v>
      </c>
      <c r="I129" s="94">
        <f t="shared" si="24"/>
        <v>0</v>
      </c>
      <c r="J129" s="94">
        <f t="shared" si="24"/>
        <v>0</v>
      </c>
      <c r="K129" s="94">
        <f t="shared" si="24"/>
        <v>0</v>
      </c>
      <c r="L129" s="94">
        <f t="shared" si="24"/>
        <v>0</v>
      </c>
      <c r="M129" s="94">
        <f t="shared" si="24"/>
        <v>0</v>
      </c>
      <c r="N129" s="94">
        <f t="shared" si="24"/>
        <v>0</v>
      </c>
      <c r="O129" s="94">
        <f t="shared" si="24"/>
        <v>0</v>
      </c>
      <c r="P129" s="94">
        <f t="shared" si="24"/>
        <v>0</v>
      </c>
      <c r="Q129" s="94">
        <f t="shared" si="24"/>
        <v>0</v>
      </c>
      <c r="R129" s="94">
        <f t="shared" si="24"/>
        <v>0</v>
      </c>
      <c r="S129" s="94">
        <f t="shared" si="24"/>
        <v>0</v>
      </c>
      <c r="T129" s="94">
        <f t="shared" si="24"/>
        <v>0</v>
      </c>
      <c r="U129" s="94">
        <f t="shared" si="24"/>
        <v>0</v>
      </c>
      <c r="V129" s="94">
        <f t="shared" si="24"/>
        <v>0</v>
      </c>
      <c r="W129" s="94">
        <f t="shared" si="24"/>
        <v>0</v>
      </c>
      <c r="X129" s="94">
        <f t="shared" si="24"/>
        <v>0</v>
      </c>
      <c r="Y129" s="94">
        <f t="shared" si="24"/>
        <v>0</v>
      </c>
      <c r="Z129" s="14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19" t="s">
        <v>57</v>
      </c>
      <c r="E130" s="94">
        <f t="shared" si="24"/>
        <v>0</v>
      </c>
      <c r="F130" s="94">
        <f t="shared" si="24"/>
        <v>0</v>
      </c>
      <c r="G130" s="94">
        <f t="shared" si="24"/>
        <v>0</v>
      </c>
      <c r="H130" s="94">
        <f t="shared" si="24"/>
        <v>0</v>
      </c>
      <c r="I130" s="94">
        <f t="shared" si="24"/>
        <v>0</v>
      </c>
      <c r="J130" s="94">
        <f t="shared" si="24"/>
        <v>0</v>
      </c>
      <c r="K130" s="94">
        <f t="shared" si="24"/>
        <v>0</v>
      </c>
      <c r="L130" s="94">
        <f t="shared" si="24"/>
        <v>0</v>
      </c>
      <c r="M130" s="94">
        <f t="shared" si="24"/>
        <v>0</v>
      </c>
      <c r="N130" s="94">
        <f t="shared" si="24"/>
        <v>0</v>
      </c>
      <c r="O130" s="94">
        <f t="shared" si="24"/>
        <v>0</v>
      </c>
      <c r="P130" s="94">
        <f t="shared" si="24"/>
        <v>0</v>
      </c>
      <c r="Q130" s="94">
        <f t="shared" si="24"/>
        <v>0</v>
      </c>
      <c r="R130" s="94">
        <f t="shared" si="24"/>
        <v>0</v>
      </c>
      <c r="S130" s="94">
        <f t="shared" si="24"/>
        <v>0</v>
      </c>
      <c r="T130" s="94">
        <f t="shared" si="24"/>
        <v>0</v>
      </c>
      <c r="U130" s="94">
        <f t="shared" si="24"/>
        <v>0</v>
      </c>
      <c r="V130" s="94">
        <f t="shared" si="24"/>
        <v>0</v>
      </c>
      <c r="W130" s="94">
        <f t="shared" si="24"/>
        <v>0</v>
      </c>
      <c r="X130" s="94">
        <f t="shared" si="24"/>
        <v>0</v>
      </c>
      <c r="Y130" s="94">
        <f t="shared" si="24"/>
        <v>0</v>
      </c>
      <c r="Z130" s="149"/>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19" t="s">
        <v>58</v>
      </c>
      <c r="E131" s="94">
        <f t="shared" si="24"/>
        <v>0</v>
      </c>
      <c r="F131" s="94">
        <f t="shared" si="24"/>
        <v>0</v>
      </c>
      <c r="G131" s="94">
        <f t="shared" si="24"/>
        <v>0</v>
      </c>
      <c r="H131" s="94">
        <f t="shared" si="24"/>
        <v>0</v>
      </c>
      <c r="I131" s="94">
        <f t="shared" si="24"/>
        <v>0</v>
      </c>
      <c r="J131" s="94">
        <f t="shared" si="24"/>
        <v>0</v>
      </c>
      <c r="K131" s="94">
        <f t="shared" si="24"/>
        <v>0</v>
      </c>
      <c r="L131" s="94">
        <f t="shared" si="24"/>
        <v>0</v>
      </c>
      <c r="M131" s="94">
        <f t="shared" si="24"/>
        <v>0</v>
      </c>
      <c r="N131" s="94">
        <f t="shared" si="24"/>
        <v>0</v>
      </c>
      <c r="O131" s="94">
        <f t="shared" si="24"/>
        <v>0</v>
      </c>
      <c r="P131" s="94">
        <f t="shared" si="24"/>
        <v>0</v>
      </c>
      <c r="Q131" s="94">
        <f t="shared" si="24"/>
        <v>0</v>
      </c>
      <c r="R131" s="94">
        <f t="shared" si="24"/>
        <v>0</v>
      </c>
      <c r="S131" s="94">
        <f t="shared" si="24"/>
        <v>0</v>
      </c>
      <c r="T131" s="94">
        <f t="shared" si="24"/>
        <v>0</v>
      </c>
      <c r="U131" s="94">
        <f t="shared" si="24"/>
        <v>0</v>
      </c>
      <c r="V131" s="94">
        <f t="shared" si="24"/>
        <v>0</v>
      </c>
      <c r="W131" s="94">
        <f t="shared" si="24"/>
        <v>0</v>
      </c>
      <c r="X131" s="94">
        <f t="shared" si="24"/>
        <v>0</v>
      </c>
      <c r="Y131" s="94">
        <f t="shared" si="24"/>
        <v>0</v>
      </c>
      <c r="Z131" s="149"/>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19" t="s">
        <v>59</v>
      </c>
      <c r="E132" s="94">
        <f t="shared" si="24"/>
        <v>0</v>
      </c>
      <c r="F132" s="94">
        <f t="shared" si="24"/>
        <v>0</v>
      </c>
      <c r="G132" s="94">
        <f t="shared" si="24"/>
        <v>0</v>
      </c>
      <c r="H132" s="94">
        <f t="shared" si="24"/>
        <v>0</v>
      </c>
      <c r="I132" s="94">
        <f t="shared" si="24"/>
        <v>0</v>
      </c>
      <c r="J132" s="94">
        <f t="shared" si="24"/>
        <v>0</v>
      </c>
      <c r="K132" s="94">
        <f t="shared" si="24"/>
        <v>0</v>
      </c>
      <c r="L132" s="94">
        <f t="shared" si="24"/>
        <v>0</v>
      </c>
      <c r="M132" s="94">
        <f t="shared" si="24"/>
        <v>0</v>
      </c>
      <c r="N132" s="94">
        <f t="shared" si="24"/>
        <v>0</v>
      </c>
      <c r="O132" s="94">
        <f t="shared" si="24"/>
        <v>0</v>
      </c>
      <c r="P132" s="94">
        <f t="shared" si="24"/>
        <v>0</v>
      </c>
      <c r="Q132" s="94">
        <f t="shared" si="24"/>
        <v>0</v>
      </c>
      <c r="R132" s="94">
        <f t="shared" si="24"/>
        <v>0</v>
      </c>
      <c r="S132" s="94">
        <f t="shared" si="24"/>
        <v>0</v>
      </c>
      <c r="T132" s="94">
        <f t="shared" si="24"/>
        <v>0</v>
      </c>
      <c r="U132" s="94">
        <f t="shared" si="24"/>
        <v>0</v>
      </c>
      <c r="V132" s="94">
        <f t="shared" si="24"/>
        <v>0</v>
      </c>
      <c r="W132" s="94">
        <f t="shared" si="24"/>
        <v>0</v>
      </c>
      <c r="X132" s="94">
        <f t="shared" si="24"/>
        <v>0</v>
      </c>
      <c r="Y132" s="94">
        <f t="shared" si="24"/>
        <v>0</v>
      </c>
      <c r="Z132" s="149"/>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19" t="s">
        <v>60</v>
      </c>
      <c r="E133" s="94">
        <f t="shared" si="24"/>
        <v>0</v>
      </c>
      <c r="F133" s="94">
        <f t="shared" si="24"/>
        <v>0</v>
      </c>
      <c r="G133" s="94">
        <f t="shared" si="24"/>
        <v>0</v>
      </c>
      <c r="H133" s="94">
        <f t="shared" si="24"/>
        <v>0</v>
      </c>
      <c r="I133" s="94">
        <f t="shared" si="24"/>
        <v>0</v>
      </c>
      <c r="J133" s="94">
        <f t="shared" si="24"/>
        <v>0</v>
      </c>
      <c r="K133" s="94">
        <f t="shared" si="24"/>
        <v>0</v>
      </c>
      <c r="L133" s="94">
        <f t="shared" si="24"/>
        <v>0</v>
      </c>
      <c r="M133" s="94">
        <f t="shared" si="24"/>
        <v>0</v>
      </c>
      <c r="N133" s="94">
        <f t="shared" si="24"/>
        <v>0</v>
      </c>
      <c r="O133" s="94">
        <f t="shared" si="24"/>
        <v>0</v>
      </c>
      <c r="P133" s="94">
        <f t="shared" si="24"/>
        <v>0</v>
      </c>
      <c r="Q133" s="94">
        <f t="shared" si="24"/>
        <v>0</v>
      </c>
      <c r="R133" s="94">
        <f t="shared" si="24"/>
        <v>0</v>
      </c>
      <c r="S133" s="94">
        <f t="shared" si="24"/>
        <v>0</v>
      </c>
      <c r="T133" s="94">
        <f t="shared" si="24"/>
        <v>0</v>
      </c>
      <c r="U133" s="94">
        <f t="shared" si="24"/>
        <v>0</v>
      </c>
      <c r="V133" s="94">
        <f t="shared" si="24"/>
        <v>0</v>
      </c>
      <c r="W133" s="94">
        <f t="shared" si="24"/>
        <v>0</v>
      </c>
      <c r="X133" s="94">
        <f t="shared" si="24"/>
        <v>0</v>
      </c>
      <c r="Y133" s="94">
        <f t="shared" si="24"/>
        <v>0</v>
      </c>
      <c r="Z133" s="149"/>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19" t="s">
        <v>61</v>
      </c>
      <c r="E134" s="94">
        <f t="shared" si="24"/>
        <v>0</v>
      </c>
      <c r="F134" s="94">
        <f t="shared" si="24"/>
        <v>0</v>
      </c>
      <c r="G134" s="94">
        <f t="shared" si="24"/>
        <v>0</v>
      </c>
      <c r="H134" s="94">
        <f t="shared" si="24"/>
        <v>0</v>
      </c>
      <c r="I134" s="94">
        <f t="shared" si="24"/>
        <v>0</v>
      </c>
      <c r="J134" s="94">
        <f t="shared" si="24"/>
        <v>0</v>
      </c>
      <c r="K134" s="94">
        <f t="shared" si="24"/>
        <v>0</v>
      </c>
      <c r="L134" s="94">
        <f t="shared" si="24"/>
        <v>0</v>
      </c>
      <c r="M134" s="94">
        <f t="shared" si="24"/>
        <v>0</v>
      </c>
      <c r="N134" s="94">
        <f t="shared" si="24"/>
        <v>0</v>
      </c>
      <c r="O134" s="94">
        <f t="shared" si="24"/>
        <v>0</v>
      </c>
      <c r="P134" s="94">
        <f t="shared" si="24"/>
        <v>0</v>
      </c>
      <c r="Q134" s="94">
        <f t="shared" si="24"/>
        <v>0</v>
      </c>
      <c r="R134" s="94">
        <f t="shared" si="24"/>
        <v>0</v>
      </c>
      <c r="S134" s="94">
        <f t="shared" si="24"/>
        <v>0</v>
      </c>
      <c r="T134" s="94">
        <f t="shared" si="24"/>
        <v>0</v>
      </c>
      <c r="U134" s="94">
        <f t="shared" si="24"/>
        <v>0</v>
      </c>
      <c r="V134" s="94">
        <f t="shared" si="24"/>
        <v>0</v>
      </c>
      <c r="W134" s="94">
        <f t="shared" si="24"/>
        <v>0</v>
      </c>
      <c r="X134" s="94">
        <f t="shared" si="24"/>
        <v>0</v>
      </c>
      <c r="Y134" s="94">
        <f t="shared" si="24"/>
        <v>0</v>
      </c>
      <c r="Z134" s="149"/>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19" t="s">
        <v>62</v>
      </c>
      <c r="E135" s="94">
        <f t="shared" si="24"/>
        <v>0</v>
      </c>
      <c r="F135" s="94">
        <f t="shared" si="24"/>
        <v>0</v>
      </c>
      <c r="G135" s="94">
        <f t="shared" si="24"/>
        <v>0</v>
      </c>
      <c r="H135" s="94">
        <f t="shared" si="24"/>
        <v>0</v>
      </c>
      <c r="I135" s="94">
        <f t="shared" si="24"/>
        <v>0</v>
      </c>
      <c r="J135" s="94">
        <f t="shared" si="24"/>
        <v>0</v>
      </c>
      <c r="K135" s="94">
        <f t="shared" si="24"/>
        <v>0</v>
      </c>
      <c r="L135" s="94">
        <f t="shared" si="24"/>
        <v>0</v>
      </c>
      <c r="M135" s="94">
        <f t="shared" si="24"/>
        <v>0</v>
      </c>
      <c r="N135" s="94">
        <f t="shared" si="24"/>
        <v>0</v>
      </c>
      <c r="O135" s="94">
        <f t="shared" si="24"/>
        <v>0</v>
      </c>
      <c r="P135" s="94">
        <f t="shared" si="24"/>
        <v>0</v>
      </c>
      <c r="Q135" s="94">
        <f t="shared" si="24"/>
        <v>0</v>
      </c>
      <c r="R135" s="94">
        <f t="shared" si="24"/>
        <v>0</v>
      </c>
      <c r="S135" s="94">
        <f t="shared" si="24"/>
        <v>0</v>
      </c>
      <c r="T135" s="94">
        <f t="shared" si="24"/>
        <v>0</v>
      </c>
      <c r="U135" s="94">
        <f t="shared" si="24"/>
        <v>0</v>
      </c>
      <c r="V135" s="94">
        <f t="shared" si="24"/>
        <v>0</v>
      </c>
      <c r="W135" s="94">
        <f t="shared" si="24"/>
        <v>0</v>
      </c>
      <c r="X135" s="94">
        <f t="shared" si="24"/>
        <v>0</v>
      </c>
      <c r="Y135" s="94">
        <f t="shared" si="24"/>
        <v>0</v>
      </c>
      <c r="Z135" s="149"/>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19" t="s">
        <v>63</v>
      </c>
      <c r="E136" s="94">
        <f t="shared" si="24"/>
        <v>0</v>
      </c>
      <c r="F136" s="94">
        <f t="shared" si="24"/>
        <v>0</v>
      </c>
      <c r="G136" s="94">
        <f t="shared" si="24"/>
        <v>0</v>
      </c>
      <c r="H136" s="94">
        <f t="shared" ref="H136:Y136" si="25">H99-H98</f>
        <v>0</v>
      </c>
      <c r="I136" s="94">
        <f t="shared" si="25"/>
        <v>0</v>
      </c>
      <c r="J136" s="94">
        <f t="shared" si="25"/>
        <v>0</v>
      </c>
      <c r="K136" s="94">
        <f t="shared" si="25"/>
        <v>0</v>
      </c>
      <c r="L136" s="94">
        <f t="shared" si="25"/>
        <v>0</v>
      </c>
      <c r="M136" s="94">
        <f t="shared" si="25"/>
        <v>0</v>
      </c>
      <c r="N136" s="94">
        <f t="shared" si="25"/>
        <v>0</v>
      </c>
      <c r="O136" s="94">
        <f t="shared" si="25"/>
        <v>0</v>
      </c>
      <c r="P136" s="94">
        <f t="shared" si="25"/>
        <v>0</v>
      </c>
      <c r="Q136" s="94">
        <f t="shared" si="25"/>
        <v>0</v>
      </c>
      <c r="R136" s="94">
        <f t="shared" si="25"/>
        <v>0</v>
      </c>
      <c r="S136" s="94">
        <f t="shared" si="25"/>
        <v>0</v>
      </c>
      <c r="T136" s="94">
        <f t="shared" si="25"/>
        <v>0</v>
      </c>
      <c r="U136" s="94">
        <f t="shared" si="25"/>
        <v>0</v>
      </c>
      <c r="V136" s="94">
        <f t="shared" si="25"/>
        <v>0</v>
      </c>
      <c r="W136" s="94">
        <f t="shared" si="25"/>
        <v>0</v>
      </c>
      <c r="X136" s="94">
        <f t="shared" si="25"/>
        <v>0</v>
      </c>
      <c r="Y136" s="94">
        <f t="shared" si="25"/>
        <v>0</v>
      </c>
      <c r="Z136" s="149"/>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19" t="s">
        <v>64</v>
      </c>
      <c r="E137" s="94">
        <f t="shared" ref="E137:Y149" si="26">E100-E99</f>
        <v>0</v>
      </c>
      <c r="F137" s="94">
        <f t="shared" si="26"/>
        <v>0</v>
      </c>
      <c r="G137" s="94">
        <f t="shared" si="26"/>
        <v>0</v>
      </c>
      <c r="H137" s="94">
        <f t="shared" si="26"/>
        <v>0</v>
      </c>
      <c r="I137" s="94">
        <f t="shared" si="26"/>
        <v>0</v>
      </c>
      <c r="J137" s="94">
        <f t="shared" si="26"/>
        <v>0</v>
      </c>
      <c r="K137" s="94">
        <f t="shared" si="26"/>
        <v>0</v>
      </c>
      <c r="L137" s="94">
        <f t="shared" si="26"/>
        <v>0</v>
      </c>
      <c r="M137" s="94">
        <f t="shared" si="26"/>
        <v>0</v>
      </c>
      <c r="N137" s="94">
        <f t="shared" si="26"/>
        <v>0</v>
      </c>
      <c r="O137" s="94">
        <f t="shared" si="26"/>
        <v>0</v>
      </c>
      <c r="P137" s="94">
        <f t="shared" si="26"/>
        <v>0</v>
      </c>
      <c r="Q137" s="94">
        <f t="shared" si="26"/>
        <v>0</v>
      </c>
      <c r="R137" s="94">
        <f t="shared" si="26"/>
        <v>0</v>
      </c>
      <c r="S137" s="94">
        <f t="shared" si="26"/>
        <v>0</v>
      </c>
      <c r="T137" s="94">
        <f t="shared" si="26"/>
        <v>0</v>
      </c>
      <c r="U137" s="94">
        <f t="shared" si="26"/>
        <v>0</v>
      </c>
      <c r="V137" s="94">
        <f t="shared" si="26"/>
        <v>0</v>
      </c>
      <c r="W137" s="94">
        <f t="shared" si="26"/>
        <v>0</v>
      </c>
      <c r="X137" s="94">
        <f t="shared" si="26"/>
        <v>0</v>
      </c>
      <c r="Y137" s="94">
        <f t="shared" si="26"/>
        <v>0</v>
      </c>
      <c r="Z137" s="149"/>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19" t="s">
        <v>65</v>
      </c>
      <c r="E138" s="94">
        <f t="shared" si="26"/>
        <v>0</v>
      </c>
      <c r="F138" s="94">
        <f t="shared" si="26"/>
        <v>0</v>
      </c>
      <c r="G138" s="94">
        <f t="shared" si="26"/>
        <v>0</v>
      </c>
      <c r="H138" s="94">
        <f t="shared" si="26"/>
        <v>0</v>
      </c>
      <c r="I138" s="94">
        <f t="shared" si="26"/>
        <v>0</v>
      </c>
      <c r="J138" s="94">
        <f t="shared" si="26"/>
        <v>0</v>
      </c>
      <c r="K138" s="94">
        <f t="shared" si="26"/>
        <v>0</v>
      </c>
      <c r="L138" s="94">
        <f t="shared" si="26"/>
        <v>0</v>
      </c>
      <c r="M138" s="94">
        <f t="shared" si="26"/>
        <v>0</v>
      </c>
      <c r="N138" s="94">
        <f t="shared" si="26"/>
        <v>0</v>
      </c>
      <c r="O138" s="94">
        <f t="shared" si="26"/>
        <v>0</v>
      </c>
      <c r="P138" s="94">
        <f t="shared" si="26"/>
        <v>0</v>
      </c>
      <c r="Q138" s="94">
        <f t="shared" si="26"/>
        <v>0</v>
      </c>
      <c r="R138" s="94">
        <f t="shared" si="26"/>
        <v>0</v>
      </c>
      <c r="S138" s="94">
        <f t="shared" si="26"/>
        <v>0</v>
      </c>
      <c r="T138" s="94">
        <f t="shared" si="26"/>
        <v>0</v>
      </c>
      <c r="U138" s="94">
        <f t="shared" si="26"/>
        <v>0</v>
      </c>
      <c r="V138" s="94">
        <f t="shared" si="26"/>
        <v>0</v>
      </c>
      <c r="W138" s="94">
        <f t="shared" si="26"/>
        <v>0</v>
      </c>
      <c r="X138" s="94">
        <f t="shared" si="26"/>
        <v>0</v>
      </c>
      <c r="Y138" s="94">
        <f t="shared" si="26"/>
        <v>0</v>
      </c>
      <c r="Z138" s="149"/>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19" t="s">
        <v>66</v>
      </c>
      <c r="E139" s="94">
        <f t="shared" si="26"/>
        <v>0</v>
      </c>
      <c r="F139" s="94">
        <f t="shared" si="26"/>
        <v>0</v>
      </c>
      <c r="G139" s="94">
        <f t="shared" si="26"/>
        <v>0</v>
      </c>
      <c r="H139" s="94">
        <f t="shared" si="26"/>
        <v>0</v>
      </c>
      <c r="I139" s="94">
        <f t="shared" si="26"/>
        <v>0</v>
      </c>
      <c r="J139" s="94">
        <f t="shared" si="26"/>
        <v>0</v>
      </c>
      <c r="K139" s="94">
        <f t="shared" si="26"/>
        <v>0</v>
      </c>
      <c r="L139" s="94">
        <f t="shared" si="26"/>
        <v>0</v>
      </c>
      <c r="M139" s="94">
        <f t="shared" si="26"/>
        <v>0</v>
      </c>
      <c r="N139" s="94">
        <f t="shared" si="26"/>
        <v>0</v>
      </c>
      <c r="O139" s="94">
        <f t="shared" si="26"/>
        <v>0</v>
      </c>
      <c r="P139" s="94">
        <f t="shared" si="26"/>
        <v>0</v>
      </c>
      <c r="Q139" s="94">
        <f t="shared" si="26"/>
        <v>0</v>
      </c>
      <c r="R139" s="94">
        <f t="shared" si="26"/>
        <v>0</v>
      </c>
      <c r="S139" s="94">
        <f t="shared" si="26"/>
        <v>0</v>
      </c>
      <c r="T139" s="94">
        <f t="shared" si="26"/>
        <v>0</v>
      </c>
      <c r="U139" s="94">
        <f t="shared" si="26"/>
        <v>0</v>
      </c>
      <c r="V139" s="94">
        <f t="shared" si="26"/>
        <v>0</v>
      </c>
      <c r="W139" s="94">
        <f t="shared" si="26"/>
        <v>0</v>
      </c>
      <c r="X139" s="94">
        <f t="shared" si="26"/>
        <v>0</v>
      </c>
      <c r="Y139" s="94">
        <f t="shared" si="26"/>
        <v>0</v>
      </c>
      <c r="Z139" s="14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19" t="s">
        <v>67</v>
      </c>
      <c r="E140" s="94">
        <f t="shared" si="26"/>
        <v>0</v>
      </c>
      <c r="F140" s="94">
        <f t="shared" si="26"/>
        <v>0</v>
      </c>
      <c r="G140" s="94">
        <f t="shared" si="26"/>
        <v>0</v>
      </c>
      <c r="H140" s="94">
        <f t="shared" si="26"/>
        <v>0</v>
      </c>
      <c r="I140" s="94">
        <f t="shared" si="26"/>
        <v>0</v>
      </c>
      <c r="J140" s="94">
        <f t="shared" si="26"/>
        <v>0</v>
      </c>
      <c r="K140" s="94">
        <f t="shared" si="26"/>
        <v>0</v>
      </c>
      <c r="L140" s="94">
        <f t="shared" si="26"/>
        <v>0</v>
      </c>
      <c r="M140" s="94">
        <f t="shared" si="26"/>
        <v>0</v>
      </c>
      <c r="N140" s="94">
        <f t="shared" si="26"/>
        <v>0</v>
      </c>
      <c r="O140" s="94">
        <f t="shared" si="26"/>
        <v>0</v>
      </c>
      <c r="P140" s="94">
        <f t="shared" si="26"/>
        <v>0</v>
      </c>
      <c r="Q140" s="94">
        <f t="shared" si="26"/>
        <v>0</v>
      </c>
      <c r="R140" s="94">
        <f t="shared" si="26"/>
        <v>0</v>
      </c>
      <c r="S140" s="94">
        <f t="shared" si="26"/>
        <v>0</v>
      </c>
      <c r="T140" s="94">
        <f t="shared" si="26"/>
        <v>0</v>
      </c>
      <c r="U140" s="94">
        <f t="shared" si="26"/>
        <v>0</v>
      </c>
      <c r="V140" s="94">
        <f t="shared" si="26"/>
        <v>0</v>
      </c>
      <c r="W140" s="94">
        <f t="shared" si="26"/>
        <v>0</v>
      </c>
      <c r="X140" s="94">
        <f t="shared" si="26"/>
        <v>0</v>
      </c>
      <c r="Y140" s="94">
        <f t="shared" si="26"/>
        <v>0</v>
      </c>
      <c r="Z140" s="149"/>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19" t="s">
        <v>68</v>
      </c>
      <c r="E141" s="94">
        <f t="shared" si="26"/>
        <v>0</v>
      </c>
      <c r="F141" s="94">
        <f t="shared" si="26"/>
        <v>0</v>
      </c>
      <c r="G141" s="94">
        <f t="shared" si="26"/>
        <v>0</v>
      </c>
      <c r="H141" s="94">
        <f t="shared" si="26"/>
        <v>0</v>
      </c>
      <c r="I141" s="94">
        <f t="shared" si="26"/>
        <v>0</v>
      </c>
      <c r="J141" s="94">
        <f t="shared" si="26"/>
        <v>0</v>
      </c>
      <c r="K141" s="94">
        <f t="shared" si="26"/>
        <v>0</v>
      </c>
      <c r="L141" s="94">
        <f t="shared" si="26"/>
        <v>0</v>
      </c>
      <c r="M141" s="94">
        <f t="shared" si="26"/>
        <v>0</v>
      </c>
      <c r="N141" s="94">
        <f t="shared" si="26"/>
        <v>0</v>
      </c>
      <c r="O141" s="94">
        <f t="shared" si="26"/>
        <v>0</v>
      </c>
      <c r="P141" s="94">
        <f t="shared" si="26"/>
        <v>0</v>
      </c>
      <c r="Q141" s="94">
        <f t="shared" si="26"/>
        <v>0</v>
      </c>
      <c r="R141" s="94">
        <f t="shared" si="26"/>
        <v>0</v>
      </c>
      <c r="S141" s="94">
        <f t="shared" si="26"/>
        <v>0</v>
      </c>
      <c r="T141" s="94">
        <f t="shared" si="26"/>
        <v>0</v>
      </c>
      <c r="U141" s="94">
        <f t="shared" si="26"/>
        <v>0</v>
      </c>
      <c r="V141" s="94">
        <f t="shared" si="26"/>
        <v>0</v>
      </c>
      <c r="W141" s="94">
        <f t="shared" si="26"/>
        <v>0</v>
      </c>
      <c r="X141" s="94">
        <f t="shared" si="26"/>
        <v>0</v>
      </c>
      <c r="Y141" s="94">
        <f t="shared" si="26"/>
        <v>0</v>
      </c>
      <c r="Z141" s="149"/>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19" t="s">
        <v>69</v>
      </c>
      <c r="E142" s="94">
        <f t="shared" si="26"/>
        <v>0</v>
      </c>
      <c r="F142" s="94">
        <f t="shared" si="26"/>
        <v>0</v>
      </c>
      <c r="G142" s="94">
        <f t="shared" si="26"/>
        <v>0</v>
      </c>
      <c r="H142" s="94">
        <f t="shared" si="26"/>
        <v>0</v>
      </c>
      <c r="I142" s="94">
        <f t="shared" si="26"/>
        <v>0</v>
      </c>
      <c r="J142" s="94">
        <f t="shared" si="26"/>
        <v>0</v>
      </c>
      <c r="K142" s="94">
        <f t="shared" si="26"/>
        <v>0</v>
      </c>
      <c r="L142" s="94">
        <f t="shared" si="26"/>
        <v>0</v>
      </c>
      <c r="M142" s="94">
        <f t="shared" si="26"/>
        <v>0</v>
      </c>
      <c r="N142" s="94">
        <f t="shared" si="26"/>
        <v>0</v>
      </c>
      <c r="O142" s="94">
        <f t="shared" si="26"/>
        <v>0</v>
      </c>
      <c r="P142" s="94">
        <f t="shared" si="26"/>
        <v>0</v>
      </c>
      <c r="Q142" s="94">
        <f t="shared" si="26"/>
        <v>0</v>
      </c>
      <c r="R142" s="94">
        <f t="shared" si="26"/>
        <v>0</v>
      </c>
      <c r="S142" s="94">
        <f t="shared" si="26"/>
        <v>0</v>
      </c>
      <c r="T142" s="94">
        <f t="shared" si="26"/>
        <v>0</v>
      </c>
      <c r="U142" s="94">
        <f t="shared" si="26"/>
        <v>0</v>
      </c>
      <c r="V142" s="94">
        <f t="shared" si="26"/>
        <v>0</v>
      </c>
      <c r="W142" s="94">
        <f t="shared" si="26"/>
        <v>0</v>
      </c>
      <c r="X142" s="94">
        <f t="shared" si="26"/>
        <v>0</v>
      </c>
      <c r="Y142" s="94">
        <f t="shared" si="26"/>
        <v>0</v>
      </c>
      <c r="Z142" s="149"/>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19" t="s">
        <v>70</v>
      </c>
      <c r="E143" s="94">
        <f t="shared" si="26"/>
        <v>0</v>
      </c>
      <c r="F143" s="94">
        <f t="shared" si="26"/>
        <v>0</v>
      </c>
      <c r="G143" s="94">
        <f t="shared" si="26"/>
        <v>0</v>
      </c>
      <c r="H143" s="94">
        <f t="shared" si="26"/>
        <v>0</v>
      </c>
      <c r="I143" s="94">
        <f t="shared" si="26"/>
        <v>0</v>
      </c>
      <c r="J143" s="94">
        <f t="shared" si="26"/>
        <v>0</v>
      </c>
      <c r="K143" s="94">
        <f t="shared" si="26"/>
        <v>0</v>
      </c>
      <c r="L143" s="94">
        <f t="shared" si="26"/>
        <v>0</v>
      </c>
      <c r="M143" s="94">
        <f t="shared" si="26"/>
        <v>0</v>
      </c>
      <c r="N143" s="94">
        <f t="shared" si="26"/>
        <v>0</v>
      </c>
      <c r="O143" s="94">
        <f t="shared" si="26"/>
        <v>0</v>
      </c>
      <c r="P143" s="94">
        <f t="shared" si="26"/>
        <v>0</v>
      </c>
      <c r="Q143" s="94">
        <f t="shared" si="26"/>
        <v>0</v>
      </c>
      <c r="R143" s="94">
        <f t="shared" si="26"/>
        <v>0</v>
      </c>
      <c r="S143" s="94">
        <f t="shared" si="26"/>
        <v>0</v>
      </c>
      <c r="T143" s="94">
        <f t="shared" si="26"/>
        <v>0</v>
      </c>
      <c r="U143" s="94">
        <f t="shared" si="26"/>
        <v>0</v>
      </c>
      <c r="V143" s="94">
        <f t="shared" si="26"/>
        <v>0</v>
      </c>
      <c r="W143" s="94">
        <f t="shared" si="26"/>
        <v>0</v>
      </c>
      <c r="X143" s="94">
        <f t="shared" si="26"/>
        <v>0</v>
      </c>
      <c r="Y143" s="94">
        <f t="shared" si="26"/>
        <v>0</v>
      </c>
      <c r="Z143" s="149"/>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19" t="s">
        <v>330</v>
      </c>
      <c r="E144" s="94">
        <f t="shared" si="26"/>
        <v>0</v>
      </c>
      <c r="F144" s="94">
        <f t="shared" si="26"/>
        <v>0</v>
      </c>
      <c r="G144" s="94">
        <f t="shared" si="26"/>
        <v>0</v>
      </c>
      <c r="H144" s="94">
        <f t="shared" si="26"/>
        <v>0</v>
      </c>
      <c r="I144" s="94">
        <f t="shared" si="26"/>
        <v>0</v>
      </c>
      <c r="J144" s="94">
        <f t="shared" si="26"/>
        <v>0</v>
      </c>
      <c r="K144" s="94">
        <f t="shared" si="26"/>
        <v>0</v>
      </c>
      <c r="L144" s="94">
        <f t="shared" si="26"/>
        <v>0</v>
      </c>
      <c r="M144" s="94">
        <f t="shared" si="26"/>
        <v>0</v>
      </c>
      <c r="N144" s="94">
        <f t="shared" si="26"/>
        <v>0</v>
      </c>
      <c r="O144" s="94">
        <f t="shared" si="26"/>
        <v>0</v>
      </c>
      <c r="P144" s="94">
        <f t="shared" si="26"/>
        <v>0</v>
      </c>
      <c r="Q144" s="94">
        <f t="shared" si="26"/>
        <v>0</v>
      </c>
      <c r="R144" s="94">
        <f t="shared" si="26"/>
        <v>0</v>
      </c>
      <c r="S144" s="94">
        <f t="shared" si="26"/>
        <v>0</v>
      </c>
      <c r="T144" s="94">
        <f t="shared" si="26"/>
        <v>0</v>
      </c>
      <c r="U144" s="94">
        <f t="shared" si="26"/>
        <v>0</v>
      </c>
      <c r="V144" s="94">
        <f t="shared" si="26"/>
        <v>0</v>
      </c>
      <c r="W144" s="94">
        <f t="shared" si="26"/>
        <v>0</v>
      </c>
      <c r="X144" s="94">
        <f t="shared" si="26"/>
        <v>0</v>
      </c>
      <c r="Y144" s="94">
        <f t="shared" si="26"/>
        <v>0</v>
      </c>
      <c r="Z144" s="149"/>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19" t="s">
        <v>332</v>
      </c>
      <c r="E145" s="94">
        <f t="shared" si="26"/>
        <v>0</v>
      </c>
      <c r="F145" s="94">
        <f t="shared" si="26"/>
        <v>0</v>
      </c>
      <c r="G145" s="94">
        <f t="shared" si="26"/>
        <v>0</v>
      </c>
      <c r="H145" s="94">
        <f t="shared" si="26"/>
        <v>0</v>
      </c>
      <c r="I145" s="94">
        <f t="shared" si="26"/>
        <v>0</v>
      </c>
      <c r="J145" s="94">
        <f t="shared" si="26"/>
        <v>0</v>
      </c>
      <c r="K145" s="94">
        <f t="shared" si="26"/>
        <v>0</v>
      </c>
      <c r="L145" s="94">
        <f t="shared" si="26"/>
        <v>0</v>
      </c>
      <c r="M145" s="94">
        <f t="shared" si="26"/>
        <v>0</v>
      </c>
      <c r="N145" s="94">
        <f t="shared" si="26"/>
        <v>0</v>
      </c>
      <c r="O145" s="94">
        <f t="shared" si="26"/>
        <v>0</v>
      </c>
      <c r="P145" s="94">
        <f t="shared" si="26"/>
        <v>0</v>
      </c>
      <c r="Q145" s="94">
        <f t="shared" si="26"/>
        <v>0</v>
      </c>
      <c r="R145" s="94">
        <f t="shared" si="26"/>
        <v>0</v>
      </c>
      <c r="S145" s="94">
        <f t="shared" si="26"/>
        <v>0</v>
      </c>
      <c r="T145" s="94">
        <f t="shared" si="26"/>
        <v>0</v>
      </c>
      <c r="U145" s="94">
        <f t="shared" si="26"/>
        <v>0</v>
      </c>
      <c r="V145" s="94">
        <f t="shared" si="26"/>
        <v>0</v>
      </c>
      <c r="W145" s="94">
        <f t="shared" si="26"/>
        <v>0</v>
      </c>
      <c r="X145" s="94">
        <f t="shared" si="26"/>
        <v>0</v>
      </c>
      <c r="Y145" s="94">
        <f t="shared" si="26"/>
        <v>0</v>
      </c>
      <c r="Z145" s="149"/>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19" t="s">
        <v>335</v>
      </c>
      <c r="E146" s="94">
        <f t="shared" si="26"/>
        <v>0</v>
      </c>
      <c r="F146" s="94">
        <f t="shared" si="26"/>
        <v>0</v>
      </c>
      <c r="G146" s="94">
        <f t="shared" si="26"/>
        <v>0</v>
      </c>
      <c r="H146" s="94">
        <f t="shared" si="26"/>
        <v>0</v>
      </c>
      <c r="I146" s="94">
        <f t="shared" si="26"/>
        <v>0</v>
      </c>
      <c r="J146" s="94">
        <f t="shared" si="26"/>
        <v>0</v>
      </c>
      <c r="K146" s="94">
        <f t="shared" si="26"/>
        <v>0</v>
      </c>
      <c r="L146" s="94">
        <f t="shared" si="26"/>
        <v>0</v>
      </c>
      <c r="M146" s="94">
        <f t="shared" si="26"/>
        <v>0</v>
      </c>
      <c r="N146" s="94">
        <f t="shared" si="26"/>
        <v>0</v>
      </c>
      <c r="O146" s="94">
        <f t="shared" si="26"/>
        <v>0</v>
      </c>
      <c r="P146" s="94">
        <f t="shared" si="26"/>
        <v>0</v>
      </c>
      <c r="Q146" s="94">
        <f t="shared" si="26"/>
        <v>0</v>
      </c>
      <c r="R146" s="94">
        <f t="shared" si="26"/>
        <v>0</v>
      </c>
      <c r="S146" s="94">
        <f t="shared" si="26"/>
        <v>0</v>
      </c>
      <c r="T146" s="94">
        <f t="shared" si="26"/>
        <v>0</v>
      </c>
      <c r="U146" s="94">
        <f t="shared" si="26"/>
        <v>0</v>
      </c>
      <c r="V146" s="94">
        <f t="shared" si="26"/>
        <v>0</v>
      </c>
      <c r="W146" s="94">
        <f t="shared" si="26"/>
        <v>0</v>
      </c>
      <c r="X146" s="94">
        <f t="shared" si="26"/>
        <v>0</v>
      </c>
      <c r="Y146" s="94">
        <f t="shared" si="26"/>
        <v>0</v>
      </c>
      <c r="Z146" s="149"/>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19" t="s">
        <v>338</v>
      </c>
      <c r="E147" s="94">
        <f t="shared" si="26"/>
        <v>0</v>
      </c>
      <c r="F147" s="94">
        <f t="shared" si="26"/>
        <v>0</v>
      </c>
      <c r="G147" s="94">
        <f t="shared" si="26"/>
        <v>0</v>
      </c>
      <c r="H147" s="94">
        <f t="shared" si="26"/>
        <v>0</v>
      </c>
      <c r="I147" s="94">
        <f t="shared" si="26"/>
        <v>0</v>
      </c>
      <c r="J147" s="94">
        <f t="shared" si="26"/>
        <v>0</v>
      </c>
      <c r="K147" s="94">
        <f t="shared" si="26"/>
        <v>0</v>
      </c>
      <c r="L147" s="94">
        <f t="shared" si="26"/>
        <v>0</v>
      </c>
      <c r="M147" s="94">
        <f t="shared" si="26"/>
        <v>0</v>
      </c>
      <c r="N147" s="94">
        <f t="shared" si="26"/>
        <v>0</v>
      </c>
      <c r="O147" s="94">
        <f t="shared" si="26"/>
        <v>0</v>
      </c>
      <c r="P147" s="94">
        <f t="shared" si="26"/>
        <v>0</v>
      </c>
      <c r="Q147" s="94">
        <f t="shared" si="26"/>
        <v>0</v>
      </c>
      <c r="R147" s="94">
        <f t="shared" si="26"/>
        <v>0</v>
      </c>
      <c r="S147" s="94">
        <f t="shared" si="26"/>
        <v>0</v>
      </c>
      <c r="T147" s="94">
        <f t="shared" si="26"/>
        <v>0</v>
      </c>
      <c r="U147" s="94">
        <f t="shared" si="26"/>
        <v>0</v>
      </c>
      <c r="V147" s="94">
        <f t="shared" si="26"/>
        <v>0</v>
      </c>
      <c r="W147" s="94">
        <f t="shared" si="26"/>
        <v>0</v>
      </c>
      <c r="X147" s="94">
        <f t="shared" si="26"/>
        <v>0</v>
      </c>
      <c r="Y147" s="94">
        <f t="shared" si="26"/>
        <v>0</v>
      </c>
      <c r="Z147" s="149"/>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19" t="s">
        <v>341</v>
      </c>
      <c r="E148" s="94">
        <f t="shared" si="26"/>
        <v>0</v>
      </c>
      <c r="F148" s="94">
        <f t="shared" si="26"/>
        <v>0</v>
      </c>
      <c r="G148" s="94">
        <f t="shared" si="26"/>
        <v>0</v>
      </c>
      <c r="H148" s="94">
        <f t="shared" si="26"/>
        <v>0</v>
      </c>
      <c r="I148" s="94">
        <f t="shared" si="26"/>
        <v>0</v>
      </c>
      <c r="J148" s="94">
        <f t="shared" si="26"/>
        <v>0</v>
      </c>
      <c r="K148" s="94">
        <f t="shared" si="26"/>
        <v>0</v>
      </c>
      <c r="L148" s="94">
        <f t="shared" si="26"/>
        <v>0</v>
      </c>
      <c r="M148" s="94">
        <f t="shared" si="26"/>
        <v>0</v>
      </c>
      <c r="N148" s="94">
        <f t="shared" si="26"/>
        <v>0</v>
      </c>
      <c r="O148" s="94">
        <f t="shared" si="26"/>
        <v>0</v>
      </c>
      <c r="P148" s="94">
        <f t="shared" si="26"/>
        <v>0</v>
      </c>
      <c r="Q148" s="94">
        <f t="shared" si="26"/>
        <v>0</v>
      </c>
      <c r="R148" s="94">
        <f t="shared" si="26"/>
        <v>0</v>
      </c>
      <c r="S148" s="94">
        <f t="shared" si="26"/>
        <v>0</v>
      </c>
      <c r="T148" s="94">
        <f t="shared" si="26"/>
        <v>0</v>
      </c>
      <c r="U148" s="94">
        <f t="shared" si="26"/>
        <v>0</v>
      </c>
      <c r="V148" s="94">
        <f t="shared" si="26"/>
        <v>0</v>
      </c>
      <c r="W148" s="94">
        <f t="shared" si="26"/>
        <v>0</v>
      </c>
      <c r="X148" s="94">
        <f t="shared" si="26"/>
        <v>0</v>
      </c>
      <c r="Y148" s="94">
        <f t="shared" si="26"/>
        <v>0</v>
      </c>
      <c r="Z148" s="149"/>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19" t="s">
        <v>344</v>
      </c>
      <c r="E149" s="94">
        <f t="shared" si="26"/>
        <v>0</v>
      </c>
      <c r="F149" s="94">
        <f t="shared" si="26"/>
        <v>0</v>
      </c>
      <c r="G149" s="94">
        <f t="shared" si="26"/>
        <v>0</v>
      </c>
      <c r="H149" s="94">
        <f t="shared" ref="H149:Y149" si="27">H112-H111</f>
        <v>0</v>
      </c>
      <c r="I149" s="94">
        <f t="shared" si="27"/>
        <v>0</v>
      </c>
      <c r="J149" s="94">
        <f t="shared" si="27"/>
        <v>0</v>
      </c>
      <c r="K149" s="94">
        <f t="shared" si="27"/>
        <v>0</v>
      </c>
      <c r="L149" s="94">
        <f t="shared" si="27"/>
        <v>0</v>
      </c>
      <c r="M149" s="94">
        <f t="shared" si="27"/>
        <v>0</v>
      </c>
      <c r="N149" s="94">
        <f t="shared" si="27"/>
        <v>0</v>
      </c>
      <c r="O149" s="94">
        <f t="shared" si="27"/>
        <v>0</v>
      </c>
      <c r="P149" s="94">
        <f t="shared" si="27"/>
        <v>0</v>
      </c>
      <c r="Q149" s="94">
        <f t="shared" si="27"/>
        <v>0</v>
      </c>
      <c r="R149" s="94">
        <f t="shared" si="27"/>
        <v>0</v>
      </c>
      <c r="S149" s="94">
        <f t="shared" si="27"/>
        <v>0</v>
      </c>
      <c r="T149" s="94">
        <f t="shared" si="27"/>
        <v>0</v>
      </c>
      <c r="U149" s="94">
        <f t="shared" si="27"/>
        <v>0</v>
      </c>
      <c r="V149" s="94">
        <f t="shared" si="27"/>
        <v>0</v>
      </c>
      <c r="W149" s="94">
        <f t="shared" si="27"/>
        <v>0</v>
      </c>
      <c r="X149" s="94">
        <f t="shared" si="27"/>
        <v>0</v>
      </c>
      <c r="Y149" s="94">
        <f t="shared" si="27"/>
        <v>0</v>
      </c>
      <c r="Z149" s="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19" t="s">
        <v>347</v>
      </c>
      <c r="E150" s="94">
        <f t="shared" ref="E150:Y154" si="28">E113-E112</f>
        <v>0</v>
      </c>
      <c r="F150" s="94">
        <f t="shared" si="28"/>
        <v>0</v>
      </c>
      <c r="G150" s="94">
        <f t="shared" si="28"/>
        <v>0</v>
      </c>
      <c r="H150" s="94">
        <f t="shared" si="28"/>
        <v>0</v>
      </c>
      <c r="I150" s="94">
        <f t="shared" si="28"/>
        <v>0</v>
      </c>
      <c r="J150" s="94">
        <f t="shared" si="28"/>
        <v>0</v>
      </c>
      <c r="K150" s="94">
        <f t="shared" si="28"/>
        <v>0</v>
      </c>
      <c r="L150" s="94">
        <f t="shared" si="28"/>
        <v>0</v>
      </c>
      <c r="M150" s="94">
        <f t="shared" si="28"/>
        <v>0</v>
      </c>
      <c r="N150" s="94">
        <f t="shared" si="28"/>
        <v>0</v>
      </c>
      <c r="O150" s="94">
        <f t="shared" si="28"/>
        <v>0</v>
      </c>
      <c r="P150" s="94">
        <f t="shared" si="28"/>
        <v>0</v>
      </c>
      <c r="Q150" s="94">
        <f t="shared" si="28"/>
        <v>0</v>
      </c>
      <c r="R150" s="94">
        <f t="shared" si="28"/>
        <v>0</v>
      </c>
      <c r="S150" s="94">
        <f t="shared" si="28"/>
        <v>0</v>
      </c>
      <c r="T150" s="94">
        <f t="shared" si="28"/>
        <v>0</v>
      </c>
      <c r="U150" s="94">
        <f t="shared" si="28"/>
        <v>0</v>
      </c>
      <c r="V150" s="94">
        <f t="shared" si="28"/>
        <v>0</v>
      </c>
      <c r="W150" s="94">
        <f t="shared" si="28"/>
        <v>0</v>
      </c>
      <c r="X150" s="94">
        <f t="shared" si="28"/>
        <v>0</v>
      </c>
      <c r="Y150" s="94">
        <f t="shared" si="28"/>
        <v>0</v>
      </c>
      <c r="Z150" s="149"/>
    </row>
    <row r="151" spans="3:79">
      <c r="C151" s="19" t="s">
        <v>350</v>
      </c>
      <c r="E151" s="94">
        <f t="shared" si="28"/>
        <v>0</v>
      </c>
      <c r="F151" s="94">
        <f t="shared" si="28"/>
        <v>0</v>
      </c>
      <c r="G151" s="94">
        <f t="shared" si="28"/>
        <v>0</v>
      </c>
      <c r="H151" s="94">
        <f t="shared" si="28"/>
        <v>0</v>
      </c>
      <c r="I151" s="94">
        <f t="shared" si="28"/>
        <v>0</v>
      </c>
      <c r="J151" s="94">
        <f t="shared" si="28"/>
        <v>0</v>
      </c>
      <c r="K151" s="94">
        <f t="shared" si="28"/>
        <v>0</v>
      </c>
      <c r="L151" s="94">
        <f t="shared" si="28"/>
        <v>0</v>
      </c>
      <c r="M151" s="94">
        <f t="shared" si="28"/>
        <v>0</v>
      </c>
      <c r="N151" s="94">
        <f t="shared" si="28"/>
        <v>0</v>
      </c>
      <c r="O151" s="94">
        <f t="shared" si="28"/>
        <v>0</v>
      </c>
      <c r="P151" s="94">
        <f t="shared" si="28"/>
        <v>0</v>
      </c>
      <c r="Q151" s="94">
        <f t="shared" si="28"/>
        <v>0</v>
      </c>
      <c r="R151" s="94">
        <f t="shared" si="28"/>
        <v>0</v>
      </c>
      <c r="S151" s="94">
        <f t="shared" si="28"/>
        <v>0</v>
      </c>
      <c r="T151" s="94">
        <f t="shared" si="28"/>
        <v>0</v>
      </c>
      <c r="U151" s="94">
        <f t="shared" si="28"/>
        <v>0</v>
      </c>
      <c r="V151" s="94">
        <f t="shared" si="28"/>
        <v>0</v>
      </c>
      <c r="W151" s="94">
        <f t="shared" si="28"/>
        <v>0</v>
      </c>
      <c r="X151" s="94">
        <f t="shared" si="28"/>
        <v>0</v>
      </c>
      <c r="Y151" s="94">
        <f t="shared" si="28"/>
        <v>0</v>
      </c>
      <c r="Z151" s="149"/>
    </row>
    <row r="152" spans="3:79">
      <c r="C152" s="19" t="s">
        <v>353</v>
      </c>
      <c r="E152" s="94">
        <f t="shared" si="28"/>
        <v>0</v>
      </c>
      <c r="F152" s="94">
        <f t="shared" si="28"/>
        <v>0</v>
      </c>
      <c r="G152" s="94">
        <f t="shared" si="28"/>
        <v>0</v>
      </c>
      <c r="H152" s="94">
        <f t="shared" si="28"/>
        <v>0</v>
      </c>
      <c r="I152" s="94">
        <f t="shared" si="28"/>
        <v>0</v>
      </c>
      <c r="J152" s="94">
        <f t="shared" si="28"/>
        <v>0</v>
      </c>
      <c r="K152" s="94">
        <f t="shared" si="28"/>
        <v>0</v>
      </c>
      <c r="L152" s="94">
        <f t="shared" si="28"/>
        <v>0</v>
      </c>
      <c r="M152" s="94">
        <f t="shared" si="28"/>
        <v>0</v>
      </c>
      <c r="N152" s="94">
        <f t="shared" si="28"/>
        <v>0</v>
      </c>
      <c r="O152" s="94">
        <f t="shared" si="28"/>
        <v>0</v>
      </c>
      <c r="P152" s="94">
        <f t="shared" si="28"/>
        <v>0</v>
      </c>
      <c r="Q152" s="94">
        <f t="shared" si="28"/>
        <v>0</v>
      </c>
      <c r="R152" s="94">
        <f t="shared" si="28"/>
        <v>0</v>
      </c>
      <c r="S152" s="94">
        <f t="shared" si="28"/>
        <v>0</v>
      </c>
      <c r="T152" s="94">
        <f t="shared" si="28"/>
        <v>0</v>
      </c>
      <c r="U152" s="94">
        <f t="shared" si="28"/>
        <v>0</v>
      </c>
      <c r="V152" s="94">
        <f t="shared" si="28"/>
        <v>0</v>
      </c>
      <c r="W152" s="94">
        <f t="shared" si="28"/>
        <v>0</v>
      </c>
      <c r="X152" s="94">
        <f t="shared" si="28"/>
        <v>0</v>
      </c>
      <c r="Y152" s="94">
        <f t="shared" si="28"/>
        <v>0</v>
      </c>
      <c r="Z152" s="149"/>
    </row>
    <row r="153" spans="3:79">
      <c r="C153" s="19" t="s">
        <v>356</v>
      </c>
      <c r="E153" s="94">
        <f t="shared" si="28"/>
        <v>0</v>
      </c>
      <c r="F153" s="94">
        <f t="shared" si="28"/>
        <v>0</v>
      </c>
      <c r="G153" s="94">
        <f t="shared" si="28"/>
        <v>0</v>
      </c>
      <c r="H153" s="94">
        <f t="shared" si="28"/>
        <v>0</v>
      </c>
      <c r="I153" s="94">
        <f t="shared" si="28"/>
        <v>0</v>
      </c>
      <c r="J153" s="94">
        <f t="shared" si="28"/>
        <v>0</v>
      </c>
      <c r="K153" s="94">
        <f t="shared" si="28"/>
        <v>0</v>
      </c>
      <c r="L153" s="94">
        <f t="shared" si="28"/>
        <v>0</v>
      </c>
      <c r="M153" s="94">
        <f t="shared" si="28"/>
        <v>0</v>
      </c>
      <c r="N153" s="94">
        <f t="shared" si="28"/>
        <v>0</v>
      </c>
      <c r="O153" s="94">
        <f t="shared" si="28"/>
        <v>0</v>
      </c>
      <c r="P153" s="94">
        <f t="shared" si="28"/>
        <v>0</v>
      </c>
      <c r="Q153" s="94">
        <f t="shared" si="28"/>
        <v>0</v>
      </c>
      <c r="R153" s="94">
        <f t="shared" si="28"/>
        <v>0</v>
      </c>
      <c r="S153" s="94">
        <f t="shared" si="28"/>
        <v>0</v>
      </c>
      <c r="T153" s="94">
        <f t="shared" si="28"/>
        <v>0</v>
      </c>
      <c r="U153" s="94">
        <f t="shared" si="28"/>
        <v>0</v>
      </c>
      <c r="V153" s="94">
        <f t="shared" si="28"/>
        <v>0</v>
      </c>
      <c r="W153" s="94">
        <f t="shared" si="28"/>
        <v>0</v>
      </c>
      <c r="X153" s="94">
        <f t="shared" si="28"/>
        <v>0</v>
      </c>
      <c r="Y153" s="94">
        <f t="shared" si="28"/>
        <v>0</v>
      </c>
      <c r="Z153" s="149"/>
    </row>
    <row r="154" spans="3:79">
      <c r="C154" s="19" t="s">
        <v>359</v>
      </c>
      <c r="E154" s="94">
        <f t="shared" si="28"/>
        <v>0</v>
      </c>
      <c r="F154" s="94">
        <f t="shared" si="28"/>
        <v>0</v>
      </c>
      <c r="G154" s="94">
        <f t="shared" si="28"/>
        <v>0</v>
      </c>
      <c r="H154" s="94">
        <f t="shared" si="28"/>
        <v>0</v>
      </c>
      <c r="I154" s="94">
        <f t="shared" si="28"/>
        <v>0</v>
      </c>
      <c r="J154" s="94">
        <f t="shared" si="28"/>
        <v>0</v>
      </c>
      <c r="K154" s="94">
        <f t="shared" si="28"/>
        <v>0</v>
      </c>
      <c r="L154" s="94">
        <f t="shared" si="28"/>
        <v>0</v>
      </c>
      <c r="M154" s="94">
        <f t="shared" si="28"/>
        <v>0</v>
      </c>
      <c r="N154" s="94">
        <f t="shared" si="28"/>
        <v>0</v>
      </c>
      <c r="O154" s="94">
        <f t="shared" si="28"/>
        <v>0</v>
      </c>
      <c r="P154" s="94">
        <f t="shared" si="28"/>
        <v>0</v>
      </c>
      <c r="Q154" s="94">
        <f t="shared" si="28"/>
        <v>0</v>
      </c>
      <c r="R154" s="94">
        <f t="shared" si="28"/>
        <v>0</v>
      </c>
      <c r="S154" s="94">
        <f t="shared" si="28"/>
        <v>0</v>
      </c>
      <c r="T154" s="94">
        <f t="shared" si="28"/>
        <v>0</v>
      </c>
      <c r="U154" s="94">
        <f t="shared" si="28"/>
        <v>0</v>
      </c>
      <c r="V154" s="94">
        <f t="shared" si="28"/>
        <v>0</v>
      </c>
      <c r="W154" s="94">
        <f t="shared" si="28"/>
        <v>0</v>
      </c>
      <c r="X154" s="94">
        <f t="shared" si="28"/>
        <v>0</v>
      </c>
      <c r="Y154" s="94">
        <f t="shared" si="28"/>
        <v>0</v>
      </c>
      <c r="Z154" s="149"/>
    </row>
    <row r="155" spans="3:79">
      <c r="E155" s="45"/>
      <c r="Z155" s="150"/>
    </row>
    <row r="156" spans="3:79" ht="15">
      <c r="C156" s="95" t="s">
        <v>72</v>
      </c>
      <c r="D156" s="96"/>
      <c r="E156" s="96">
        <f t="shared" ref="E156:X156" si="29">SUM(E123:E154)</f>
        <v>3.7945345658228933E-3</v>
      </c>
      <c r="F156" s="96">
        <f t="shared" si="29"/>
        <v>8.481436027503321E-3</v>
      </c>
      <c r="G156" s="96">
        <f t="shared" si="29"/>
        <v>1.0603927395019442E-2</v>
      </c>
      <c r="H156" s="96">
        <f t="shared" si="29"/>
        <v>1.2671347513802611E-2</v>
      </c>
      <c r="I156" s="96">
        <f t="shared" si="29"/>
        <v>1.6575974746106364E-2</v>
      </c>
      <c r="J156" s="96">
        <f t="shared" si="29"/>
        <v>1.7250659826231696E-2</v>
      </c>
      <c r="K156" s="96">
        <f t="shared" si="29"/>
        <v>1.6902754143634138E-2</v>
      </c>
      <c r="L156" s="96">
        <f t="shared" si="29"/>
        <v>2.0720915914874096E-2</v>
      </c>
      <c r="M156" s="96">
        <f t="shared" si="29"/>
        <v>2.085113981849605E-2</v>
      </c>
      <c r="N156" s="96">
        <f t="shared" si="29"/>
        <v>2.2920232998761777E-2</v>
      </c>
      <c r="O156" s="96">
        <f t="shared" si="29"/>
        <v>2.6309563510586303E-2</v>
      </c>
      <c r="P156" s="96">
        <f t="shared" si="29"/>
        <v>2.8465170968884304E-2</v>
      </c>
      <c r="Q156" s="96">
        <f t="shared" si="29"/>
        <v>3.3393564046614803E-2</v>
      </c>
      <c r="R156" s="96">
        <f t="shared" si="29"/>
        <v>3.7533570225488679E-2</v>
      </c>
      <c r="S156" s="96">
        <f t="shared" si="29"/>
        <v>3.6341014952917874E-2</v>
      </c>
      <c r="T156" s="96">
        <f t="shared" si="29"/>
        <v>3.8821267285512898E-2</v>
      </c>
      <c r="U156" s="96">
        <f t="shared" si="29"/>
        <v>3.7531017092009573E-2</v>
      </c>
      <c r="V156" s="96">
        <f t="shared" si="29"/>
        <v>3.6610465066319084E-2</v>
      </c>
      <c r="W156" s="96">
        <f t="shared" si="29"/>
        <v>3.4353648516693439E-2</v>
      </c>
      <c r="X156" s="96">
        <f t="shared" si="29"/>
        <v>3.3572413596240455E-2</v>
      </c>
      <c r="Y156" s="96"/>
      <c r="Z156" s="151"/>
    </row>
    <row r="157" spans="3:79" ht="15">
      <c r="C157" s="95" t="s">
        <v>73</v>
      </c>
      <c r="D157" s="96"/>
      <c r="E157" s="96">
        <f t="shared" ref="E157:X157" si="30">D157+E156</f>
        <v>3.7945345658228933E-3</v>
      </c>
      <c r="F157" s="96">
        <f t="shared" si="30"/>
        <v>1.2275970593326215E-2</v>
      </c>
      <c r="G157" s="96">
        <f t="shared" si="30"/>
        <v>2.2879897988345659E-2</v>
      </c>
      <c r="H157" s="96">
        <f t="shared" si="30"/>
        <v>3.555124550214827E-2</v>
      </c>
      <c r="I157" s="96">
        <f t="shared" si="30"/>
        <v>5.2127220248254634E-2</v>
      </c>
      <c r="J157" s="96">
        <f t="shared" si="30"/>
        <v>6.9377880074486337E-2</v>
      </c>
      <c r="K157" s="96">
        <f t="shared" si="30"/>
        <v>8.6280634218120475E-2</v>
      </c>
      <c r="L157" s="96">
        <f t="shared" si="30"/>
        <v>0.10700155013299457</v>
      </c>
      <c r="M157" s="96">
        <f t="shared" si="30"/>
        <v>0.12785268995149063</v>
      </c>
      <c r="N157" s="96">
        <f t="shared" si="30"/>
        <v>0.15077292295025241</v>
      </c>
      <c r="O157" s="96">
        <f t="shared" si="30"/>
        <v>0.17708248646083871</v>
      </c>
      <c r="P157" s="96">
        <f t="shared" si="30"/>
        <v>0.20554765742972303</v>
      </c>
      <c r="Q157" s="96">
        <f t="shared" si="30"/>
        <v>0.23894122147633784</v>
      </c>
      <c r="R157" s="96">
        <f t="shared" si="30"/>
        <v>0.27647479170182654</v>
      </c>
      <c r="S157" s="96">
        <f t="shared" si="30"/>
        <v>0.3128158066547444</v>
      </c>
      <c r="T157" s="96">
        <f t="shared" si="30"/>
        <v>0.35163707394025728</v>
      </c>
      <c r="U157" s="96">
        <f t="shared" si="30"/>
        <v>0.38916809103226685</v>
      </c>
      <c r="V157" s="96">
        <f t="shared" si="30"/>
        <v>0.42577855609858595</v>
      </c>
      <c r="W157" s="96">
        <f t="shared" si="30"/>
        <v>0.46013220461527937</v>
      </c>
      <c r="X157" s="96">
        <f t="shared" si="30"/>
        <v>0.49370461821151984</v>
      </c>
      <c r="Y157" s="96">
        <f>SUM(Y123:Y154)</f>
        <v>0.49370461821151984</v>
      </c>
      <c r="Z157" s="151"/>
    </row>
    <row r="159" spans="3:79">
      <c r="C159" s="152" t="s">
        <v>398</v>
      </c>
      <c r="D159" s="153" t="str">
        <f>D35</f>
        <v>LO12Med</v>
      </c>
      <c r="E159" s="43">
        <f>E35</f>
        <v>0.10937459468255628</v>
      </c>
      <c r="F159" s="43">
        <f t="shared" ref="F159:X159" si="31">F35</f>
        <v>0.21874918936511256</v>
      </c>
      <c r="G159" s="43">
        <f t="shared" si="31"/>
        <v>0.32812378404766884</v>
      </c>
      <c r="H159" s="43">
        <f t="shared" si="31"/>
        <v>0.43749837873022512</v>
      </c>
      <c r="I159" s="43">
        <f t="shared" si="31"/>
        <v>0.5468729734127814</v>
      </c>
      <c r="J159" s="43">
        <f t="shared" si="31"/>
        <v>0.64531010862708205</v>
      </c>
      <c r="K159" s="43">
        <f t="shared" si="31"/>
        <v>0.7240598167985226</v>
      </c>
      <c r="L159" s="43">
        <f t="shared" si="31"/>
        <v>0.78705958333567505</v>
      </c>
      <c r="M159" s="43">
        <f t="shared" si="31"/>
        <v>0.83745939656539703</v>
      </c>
      <c r="N159" s="43">
        <f t="shared" si="31"/>
        <v>0.87777924714917455</v>
      </c>
      <c r="O159" s="43">
        <f t="shared" si="31"/>
        <v>0.91003512761619654</v>
      </c>
      <c r="P159" s="43">
        <f t="shared" si="31"/>
        <v>0.93583983198981413</v>
      </c>
      <c r="Q159" s="43">
        <f t="shared" si="31"/>
        <v>0.9564835954887082</v>
      </c>
      <c r="R159" s="43">
        <f t="shared" si="31"/>
        <v>0.97299860628782353</v>
      </c>
      <c r="S159" s="43">
        <f t="shared" si="31"/>
        <v>0.9862106149271157</v>
      </c>
      <c r="T159" s="43">
        <f t="shared" si="31"/>
        <v>0.99678022183854953</v>
      </c>
      <c r="U159" s="43">
        <f t="shared" si="31"/>
        <v>0.99685231466234414</v>
      </c>
      <c r="V159" s="43">
        <f t="shared" si="31"/>
        <v>0.99687806209941365</v>
      </c>
      <c r="W159" s="43">
        <f t="shared" si="31"/>
        <v>0.99688683963477831</v>
      </c>
      <c r="X159" s="43">
        <f t="shared" si="31"/>
        <v>0.99688970187457115</v>
      </c>
    </row>
    <row r="162" spans="3:24">
      <c r="C162" s="19" t="s">
        <v>511</v>
      </c>
    </row>
    <row r="163" spans="3:24">
      <c r="C163" s="19" t="s">
        <v>369</v>
      </c>
      <c r="E163" s="285">
        <f>E13/$A36*1000-E36</f>
        <v>304.2497226047243</v>
      </c>
      <c r="F163" s="285">
        <f t="shared" ref="F163:X177" si="32">F13/$A36*1000-F36</f>
        <v>275.10072316836221</v>
      </c>
      <c r="G163" s="285">
        <f t="shared" si="32"/>
        <v>185.71885400303421</v>
      </c>
      <c r="H163" s="285">
        <f t="shared" si="32"/>
        <v>160.17604696202187</v>
      </c>
      <c r="I163" s="285">
        <f t="shared" si="32"/>
        <v>159.64992736969842</v>
      </c>
      <c r="J163" s="285">
        <f t="shared" si="32"/>
        <v>129.79203459245755</v>
      </c>
      <c r="K163" s="285">
        <f t="shared" si="32"/>
        <v>90.526864094267012</v>
      </c>
      <c r="L163" s="285">
        <f t="shared" si="32"/>
        <v>99.204891032269899</v>
      </c>
      <c r="M163" s="285">
        <f t="shared" si="32"/>
        <v>75.349311160983348</v>
      </c>
      <c r="N163" s="285">
        <f t="shared" si="32"/>
        <v>64.425277672487113</v>
      </c>
      <c r="O163" s="285">
        <f t="shared" si="32"/>
        <v>64.750268144806029</v>
      </c>
      <c r="P163" s="285">
        <f t="shared" si="32"/>
        <v>58.50876437666949</v>
      </c>
      <c r="Q163" s="285">
        <f t="shared" si="32"/>
        <v>58.503257364591292</v>
      </c>
      <c r="R163" s="285">
        <f t="shared" si="32"/>
        <v>59.385774043293623</v>
      </c>
      <c r="S163" s="285">
        <f t="shared" si="32"/>
        <v>50.817582017698101</v>
      </c>
      <c r="T163" s="285">
        <f t="shared" si="32"/>
        <v>52.313176753654204</v>
      </c>
      <c r="U163" s="285">
        <f t="shared" si="32"/>
        <v>51.301539609566021</v>
      </c>
      <c r="V163" s="285">
        <f t="shared" si="32"/>
        <v>50.487310910132521</v>
      </c>
      <c r="W163" s="285">
        <f t="shared" si="32"/>
        <v>47.394082629099898</v>
      </c>
      <c r="X163" s="285">
        <f t="shared" si="32"/>
        <v>46.78914905950154</v>
      </c>
    </row>
    <row r="164" spans="3:24">
      <c r="C164" s="19" t="s">
        <v>371</v>
      </c>
      <c r="E164" s="285">
        <f t="shared" ref="E164:T180" si="33">E14/$A37*1000-E37</f>
        <v>459.75749471123748</v>
      </c>
      <c r="F164" s="285">
        <f t="shared" si="33"/>
        <v>435.71744223199818</v>
      </c>
      <c r="G164" s="285">
        <f t="shared" si="33"/>
        <v>281.94074018865297</v>
      </c>
      <c r="H164" s="285">
        <f t="shared" si="33"/>
        <v>249.3556266317733</v>
      </c>
      <c r="I164" s="285">
        <f t="shared" si="33"/>
        <v>251.39327723081072</v>
      </c>
      <c r="J164" s="285">
        <f t="shared" si="33"/>
        <v>201.94049074565541</v>
      </c>
      <c r="K164" s="285">
        <f t="shared" si="33"/>
        <v>133.15330777828092</v>
      </c>
      <c r="L164" s="285">
        <f t="shared" si="33"/>
        <v>157.18098085816831</v>
      </c>
      <c r="M164" s="285">
        <f t="shared" si="33"/>
        <v>119.20377145922191</v>
      </c>
      <c r="N164" s="285">
        <f t="shared" si="33"/>
        <v>99.792032843973686</v>
      </c>
      <c r="O164" s="285">
        <f t="shared" si="33"/>
        <v>102.63080964591933</v>
      </c>
      <c r="P164" s="285">
        <f t="shared" si="33"/>
        <v>92.431974560563162</v>
      </c>
      <c r="Q164" s="285">
        <f t="shared" si="33"/>
        <v>90.380071952938351</v>
      </c>
      <c r="R164" s="285">
        <f t="shared" si="33"/>
        <v>90.138589160447566</v>
      </c>
      <c r="S164" s="285">
        <f t="shared" si="33"/>
        <v>79.308339136405721</v>
      </c>
      <c r="T164" s="285">
        <f t="shared" si="33"/>
        <v>83.074282849248675</v>
      </c>
      <c r="U164" s="285">
        <f t="shared" si="32"/>
        <v>78.839911190548548</v>
      </c>
      <c r="V164" s="285">
        <f t="shared" si="32"/>
        <v>81.481914120107433</v>
      </c>
      <c r="W164" s="285">
        <f t="shared" si="32"/>
        <v>71.501555876647899</v>
      </c>
      <c r="X164" s="285">
        <f t="shared" si="32"/>
        <v>71.323579166376931</v>
      </c>
    </row>
    <row r="165" spans="3:24">
      <c r="C165" s="19" t="s">
        <v>372</v>
      </c>
      <c r="E165" s="285">
        <f t="shared" si="33"/>
        <v>37.708498300913995</v>
      </c>
      <c r="F165" s="285">
        <f t="shared" si="32"/>
        <v>35.777640474572728</v>
      </c>
      <c r="G165" s="285">
        <f t="shared" si="32"/>
        <v>23.2058606415181</v>
      </c>
      <c r="H165" s="285">
        <f t="shared" si="32"/>
        <v>20.668547728196657</v>
      </c>
      <c r="I165" s="285">
        <f t="shared" si="32"/>
        <v>20.640124405423915</v>
      </c>
      <c r="J165" s="285">
        <f t="shared" si="32"/>
        <v>16.71822795680314</v>
      </c>
      <c r="K165" s="285">
        <f t="shared" si="32"/>
        <v>10.969148995361159</v>
      </c>
      <c r="L165" s="285">
        <f t="shared" si="32"/>
        <v>12.907759391932196</v>
      </c>
      <c r="M165" s="285">
        <f t="shared" si="32"/>
        <v>9.8263295041903547</v>
      </c>
      <c r="N165" s="285">
        <f t="shared" si="32"/>
        <v>8.216542725052058</v>
      </c>
      <c r="O165" s="285">
        <f t="shared" si="32"/>
        <v>8.3910463753766997</v>
      </c>
      <c r="P165" s="285">
        <f t="shared" si="32"/>
        <v>7.5669334211667234</v>
      </c>
      <c r="Q165" s="285">
        <f t="shared" si="32"/>
        <v>7.41463635745788</v>
      </c>
      <c r="R165" s="285">
        <f t="shared" si="32"/>
        <v>7.407469865775802</v>
      </c>
      <c r="S165" s="285">
        <f t="shared" si="32"/>
        <v>6.4944309230798467</v>
      </c>
      <c r="T165" s="285">
        <f t="shared" si="32"/>
        <v>6.8215666256567857</v>
      </c>
      <c r="U165" s="285">
        <f t="shared" si="32"/>
        <v>6.4480696065483372</v>
      </c>
      <c r="V165" s="285">
        <f t="shared" si="32"/>
        <v>6.6216411258063488</v>
      </c>
      <c r="W165" s="285">
        <f t="shared" si="32"/>
        <v>5.8791726850705288</v>
      </c>
      <c r="X165" s="285">
        <f t="shared" si="32"/>
        <v>5.8652698798913434</v>
      </c>
    </row>
    <row r="166" spans="3:24">
      <c r="C166" s="97" t="s">
        <v>395</v>
      </c>
      <c r="E166" s="285">
        <f t="shared" si="33"/>
        <v>13.759655292033688</v>
      </c>
      <c r="F166" s="285">
        <f t="shared" si="32"/>
        <v>24.95514256105718</v>
      </c>
      <c r="G166" s="285">
        <f t="shared" si="32"/>
        <v>18.25195725593721</v>
      </c>
      <c r="H166" s="285">
        <f t="shared" si="32"/>
        <v>9.6087289194985388</v>
      </c>
      <c r="I166" s="285">
        <f t="shared" si="32"/>
        <v>8.3148562189310979</v>
      </c>
      <c r="J166" s="285">
        <f t="shared" si="32"/>
        <v>6.5474742851231511</v>
      </c>
      <c r="K166" s="285">
        <f t="shared" si="32"/>
        <v>4.795782323184822</v>
      </c>
      <c r="L166" s="285">
        <f t="shared" si="32"/>
        <v>4.1405758755868849</v>
      </c>
      <c r="M166" s="285">
        <f t="shared" si="32"/>
        <v>3.5022169591855707</v>
      </c>
      <c r="N166" s="285">
        <f t="shared" si="32"/>
        <v>3.8691930360952682</v>
      </c>
      <c r="O166" s="285">
        <f t="shared" si="32"/>
        <v>3.9819495396597944</v>
      </c>
      <c r="P166" s="285">
        <f t="shared" si="32"/>
        <v>3.8201910826434755</v>
      </c>
      <c r="Q166" s="285">
        <f t="shared" si="32"/>
        <v>5.1519672330537922</v>
      </c>
      <c r="R166" s="285">
        <f t="shared" si="32"/>
        <v>5.3739817274833399</v>
      </c>
      <c r="S166" s="285">
        <f t="shared" si="32"/>
        <v>4.4818068501584847</v>
      </c>
      <c r="T166" s="285">
        <f t="shared" si="32"/>
        <v>4.1555382321393992</v>
      </c>
      <c r="U166" s="285">
        <f t="shared" si="32"/>
        <v>4.0038125705721264</v>
      </c>
      <c r="V166" s="285">
        <f t="shared" si="32"/>
        <v>3.3705424896746941</v>
      </c>
      <c r="W166" s="285">
        <f t="shared" si="32"/>
        <v>3.4265287662640809</v>
      </c>
      <c r="X166" s="285">
        <f t="shared" si="32"/>
        <v>3.2427585427946823</v>
      </c>
    </row>
    <row r="167" spans="3:24">
      <c r="C167" s="97" t="s">
        <v>389</v>
      </c>
      <c r="E167" s="285">
        <f t="shared" si="33"/>
        <v>0.85960876229353611</v>
      </c>
      <c r="F167" s="285">
        <f t="shared" si="32"/>
        <v>1.5564040817041784</v>
      </c>
      <c r="G167" s="285">
        <f t="shared" si="32"/>
        <v>1.1427668616580173</v>
      </c>
      <c r="H167" s="285">
        <f t="shared" si="32"/>
        <v>0.61099699681283015</v>
      </c>
      <c r="I167" s="285">
        <f t="shared" si="32"/>
        <v>0.53059992959231672</v>
      </c>
      <c r="J167" s="285">
        <f t="shared" si="32"/>
        <v>0.4138964258819271</v>
      </c>
      <c r="K167" s="285">
        <f t="shared" si="32"/>
        <v>0.29921676911158718</v>
      </c>
      <c r="L167" s="285">
        <f t="shared" si="32"/>
        <v>0.25834179211202468</v>
      </c>
      <c r="M167" s="285">
        <f t="shared" si="32"/>
        <v>0.21755603189923467</v>
      </c>
      <c r="N167" s="285">
        <f t="shared" si="32"/>
        <v>0.24590920643712622</v>
      </c>
      <c r="O167" s="285">
        <f t="shared" si="32"/>
        <v>0.25660561694938955</v>
      </c>
      <c r="P167" s="285">
        <f t="shared" si="32"/>
        <v>0.24430475000005858</v>
      </c>
      <c r="Q167" s="285">
        <f t="shared" si="32"/>
        <v>0.32398597632296422</v>
      </c>
      <c r="R167" s="285">
        <f t="shared" si="32"/>
        <v>0.33706737005923193</v>
      </c>
      <c r="S167" s="285">
        <f t="shared" si="32"/>
        <v>0.28169619566139126</v>
      </c>
      <c r="T167" s="285">
        <f t="shared" si="32"/>
        <v>0.26216812064296757</v>
      </c>
      <c r="U167" s="285">
        <f t="shared" si="32"/>
        <v>0.25221942385286189</v>
      </c>
      <c r="V167" s="285">
        <f t="shared" si="32"/>
        <v>0.21315254657742932</v>
      </c>
      <c r="W167" s="285">
        <f t="shared" si="32"/>
        <v>0.21602729291536371</v>
      </c>
      <c r="X167" s="285">
        <f t="shared" si="32"/>
        <v>0.20461914807276194</v>
      </c>
    </row>
    <row r="168" spans="3:24">
      <c r="C168" s="97" t="s">
        <v>390</v>
      </c>
      <c r="E168" s="285">
        <f t="shared" si="33"/>
        <v>76.424596106893759</v>
      </c>
      <c r="F168" s="285">
        <f t="shared" si="32"/>
        <v>139.28130269426703</v>
      </c>
      <c r="G168" s="285">
        <f t="shared" si="32"/>
        <v>101.5545045170872</v>
      </c>
      <c r="H168" s="285">
        <f t="shared" si="32"/>
        <v>54.556221387010098</v>
      </c>
      <c r="I168" s="285">
        <f t="shared" si="32"/>
        <v>47.477656652347065</v>
      </c>
      <c r="J168" s="285">
        <f t="shared" si="32"/>
        <v>36.955300713396198</v>
      </c>
      <c r="K168" s="285">
        <f t="shared" si="32"/>
        <v>26.619370719465287</v>
      </c>
      <c r="L168" s="285">
        <f t="shared" si="32"/>
        <v>22.698129736176135</v>
      </c>
      <c r="M168" s="285">
        <f t="shared" si="32"/>
        <v>19.163587120500466</v>
      </c>
      <c r="N168" s="285">
        <f t="shared" si="32"/>
        <v>21.798102285549277</v>
      </c>
      <c r="O168" s="285">
        <f t="shared" si="32"/>
        <v>22.87439578714843</v>
      </c>
      <c r="P168" s="285">
        <f t="shared" si="32"/>
        <v>21.829524835200075</v>
      </c>
      <c r="Q168" s="285">
        <f t="shared" si="32"/>
        <v>28.707951801372744</v>
      </c>
      <c r="R168" s="285">
        <f t="shared" si="32"/>
        <v>29.988711267534029</v>
      </c>
      <c r="S168" s="285">
        <f t="shared" si="32"/>
        <v>25.000715025643757</v>
      </c>
      <c r="T168" s="285">
        <f t="shared" si="32"/>
        <v>23.331145341882461</v>
      </c>
      <c r="U168" s="285">
        <f t="shared" si="32"/>
        <v>22.445066521111571</v>
      </c>
      <c r="V168" s="285">
        <f t="shared" si="32"/>
        <v>19.12328212169632</v>
      </c>
      <c r="W168" s="285">
        <f t="shared" si="32"/>
        <v>19.361589499637503</v>
      </c>
      <c r="X168" s="285">
        <f t="shared" si="32"/>
        <v>18.263787263020916</v>
      </c>
    </row>
    <row r="169" spans="3:24">
      <c r="C169" s="97" t="s">
        <v>391</v>
      </c>
      <c r="E169" s="285">
        <f t="shared" si="33"/>
        <v>3.6672812492550082</v>
      </c>
      <c r="F169" s="285">
        <f t="shared" si="32"/>
        <v>6.6836464544728846</v>
      </c>
      <c r="G169" s="285">
        <f t="shared" si="32"/>
        <v>4.8903062448240684</v>
      </c>
      <c r="H169" s="285">
        <f t="shared" si="32"/>
        <v>2.6301416537029332</v>
      </c>
      <c r="I169" s="285">
        <f t="shared" si="32"/>
        <v>2.2862725488974642</v>
      </c>
      <c r="J169" s="285">
        <f t="shared" si="32"/>
        <v>1.7781589177848018</v>
      </c>
      <c r="K169" s="285">
        <f t="shared" si="32"/>
        <v>1.2556339549645643</v>
      </c>
      <c r="L169" s="285">
        <f t="shared" si="32"/>
        <v>1.0695983384622769</v>
      </c>
      <c r="M169" s="285">
        <f t="shared" si="32"/>
        <v>0.90425838663519675</v>
      </c>
      <c r="N169" s="285">
        <f t="shared" si="32"/>
        <v>1.0558750689665723</v>
      </c>
      <c r="O169" s="285">
        <f t="shared" si="32"/>
        <v>1.118576565896003</v>
      </c>
      <c r="P169" s="285">
        <f t="shared" si="32"/>
        <v>1.0672947316597936</v>
      </c>
      <c r="Q169" s="285">
        <f t="shared" si="32"/>
        <v>1.3878336530172124</v>
      </c>
      <c r="R169" s="285">
        <f t="shared" si="32"/>
        <v>1.4464538999127932</v>
      </c>
      <c r="S169" s="285">
        <f t="shared" si="32"/>
        <v>1.207230409226641</v>
      </c>
      <c r="T169" s="285">
        <f t="shared" si="32"/>
        <v>1.1301145669842052</v>
      </c>
      <c r="U169" s="285">
        <f t="shared" si="32"/>
        <v>1.088354920176057</v>
      </c>
      <c r="V169" s="285">
        <f t="shared" si="32"/>
        <v>0.92948113361195972</v>
      </c>
      <c r="W169" s="285">
        <f t="shared" si="32"/>
        <v>0.94034177205060487</v>
      </c>
      <c r="X169" s="285">
        <f t="shared" si="32"/>
        <v>0.88876805582818008</v>
      </c>
    </row>
    <row r="170" spans="3:24">
      <c r="C170" s="19" t="s">
        <v>392</v>
      </c>
      <c r="E170" s="285">
        <f t="shared" si="33"/>
        <v>3.4711752299780088</v>
      </c>
      <c r="F170" s="285">
        <f t="shared" si="32"/>
        <v>3.0543613552649944</v>
      </c>
      <c r="G170" s="285">
        <f t="shared" si="32"/>
        <v>6.0484699342504058</v>
      </c>
      <c r="H170" s="285">
        <f t="shared" si="32"/>
        <v>4.5375843682217587</v>
      </c>
      <c r="I170" s="285">
        <f t="shared" si="32"/>
        <v>2.9188722443145569</v>
      </c>
      <c r="J170" s="285">
        <f t="shared" si="32"/>
        <v>2.5552848208385512</v>
      </c>
      <c r="K170" s="285">
        <f t="shared" si="32"/>
        <v>2.4898579891904808</v>
      </c>
      <c r="L170" s="285">
        <f t="shared" si="32"/>
        <v>2.4955270769976705</v>
      </c>
      <c r="M170" s="285">
        <f t="shared" si="32"/>
        <v>3.2903048492037854</v>
      </c>
      <c r="N170" s="285">
        <f t="shared" si="32"/>
        <v>3.6101166811090213</v>
      </c>
      <c r="O170" s="285">
        <f t="shared" si="32"/>
        <v>2.833589197314037</v>
      </c>
      <c r="P170" s="285">
        <f t="shared" si="32"/>
        <v>2.6058889666299105</v>
      </c>
      <c r="Q170" s="285">
        <f t="shared" si="32"/>
        <v>2.5515291884511218</v>
      </c>
      <c r="R170" s="285">
        <f t="shared" si="32"/>
        <v>2.4495824318802413</v>
      </c>
      <c r="S170" s="285">
        <f t="shared" si="32"/>
        <v>2.1509309264596617</v>
      </c>
      <c r="T170" s="285">
        <f t="shared" si="32"/>
        <v>2.0879285886129271</v>
      </c>
      <c r="U170" s="285">
        <f t="shared" si="32"/>
        <v>1.8803767302182663</v>
      </c>
      <c r="V170" s="285">
        <f t="shared" si="32"/>
        <v>2.1153307154670742</v>
      </c>
      <c r="W170" s="285">
        <f t="shared" si="32"/>
        <v>1.8964361839860899</v>
      </c>
      <c r="X170" s="285">
        <f t="shared" si="32"/>
        <v>2.0693187765786547</v>
      </c>
    </row>
    <row r="171" spans="3:24">
      <c r="C171" s="19" t="s">
        <v>373</v>
      </c>
      <c r="E171" s="285">
        <f t="shared" si="33"/>
        <v>35.572772197284479</v>
      </c>
      <c r="F171" s="285">
        <f t="shared" si="32"/>
        <v>13.978147624300973</v>
      </c>
      <c r="G171" s="285">
        <f t="shared" si="32"/>
        <v>13.141356144543018</v>
      </c>
      <c r="H171" s="285">
        <f t="shared" si="32"/>
        <v>22.417860931404459</v>
      </c>
      <c r="I171" s="285">
        <f t="shared" si="32"/>
        <v>27.299280377389557</v>
      </c>
      <c r="J171" s="285">
        <f t="shared" si="32"/>
        <v>18.441149315825484</v>
      </c>
      <c r="K171" s="285">
        <f t="shared" si="32"/>
        <v>17.366615405470494</v>
      </c>
      <c r="L171" s="285">
        <f t="shared" si="32"/>
        <v>13.057795419469752</v>
      </c>
      <c r="M171" s="285">
        <f t="shared" si="32"/>
        <v>17.190935095938897</v>
      </c>
      <c r="N171" s="285">
        <f t="shared" si="32"/>
        <v>18.403307122391098</v>
      </c>
      <c r="O171" s="285">
        <f t="shared" si="32"/>
        <v>16.366394396355155</v>
      </c>
      <c r="P171" s="285">
        <f t="shared" si="32"/>
        <v>16.244603173442542</v>
      </c>
      <c r="Q171" s="285">
        <f t="shared" si="32"/>
        <v>15.1688219058626</v>
      </c>
      <c r="R171" s="285">
        <f t="shared" si="32"/>
        <v>15.090433375047581</v>
      </c>
      <c r="S171" s="285">
        <f t="shared" si="32"/>
        <v>14.309987339130714</v>
      </c>
      <c r="T171" s="285">
        <f t="shared" si="32"/>
        <v>12.104326064846504</v>
      </c>
      <c r="U171" s="285">
        <f t="shared" si="32"/>
        <v>11.033208003242564</v>
      </c>
      <c r="V171" s="285">
        <f t="shared" si="32"/>
        <v>12.57505409948061</v>
      </c>
      <c r="W171" s="285">
        <f t="shared" si="32"/>
        <v>11.480842244616987</v>
      </c>
      <c r="X171" s="285">
        <f t="shared" si="32"/>
        <v>11.766996203311237</v>
      </c>
    </row>
    <row r="172" spans="3:24">
      <c r="C172" s="19" t="s">
        <v>374</v>
      </c>
      <c r="E172" s="285">
        <f t="shared" si="33"/>
        <v>96.989711757823926</v>
      </c>
      <c r="F172" s="285">
        <f t="shared" si="32"/>
        <v>84.068504761975333</v>
      </c>
      <c r="G172" s="285">
        <f t="shared" si="32"/>
        <v>73.678044976467518</v>
      </c>
      <c r="H172" s="285">
        <f t="shared" si="32"/>
        <v>47.814943809874329</v>
      </c>
      <c r="I172" s="285">
        <f t="shared" si="32"/>
        <v>34.643149044581385</v>
      </c>
      <c r="J172" s="285">
        <f t="shared" si="32"/>
        <v>21.844208689034456</v>
      </c>
      <c r="K172" s="285">
        <f t="shared" si="32"/>
        <v>16.349169685404046</v>
      </c>
      <c r="L172" s="285">
        <f t="shared" si="32"/>
        <v>18.161671594603838</v>
      </c>
      <c r="M172" s="285">
        <f t="shared" si="32"/>
        <v>17.640624226788468</v>
      </c>
      <c r="N172" s="285">
        <f t="shared" si="32"/>
        <v>16.622721277025349</v>
      </c>
      <c r="O172" s="285">
        <f t="shared" si="32"/>
        <v>14.342346592378675</v>
      </c>
      <c r="P172" s="285">
        <f t="shared" si="32"/>
        <v>13.392010977357742</v>
      </c>
      <c r="Q172" s="285">
        <f t="shared" si="32"/>
        <v>11.224553194766472</v>
      </c>
      <c r="R172" s="285">
        <f t="shared" si="32"/>
        <v>9.015399355898154</v>
      </c>
      <c r="S172" s="285">
        <f t="shared" si="32"/>
        <v>8.6828462055378779</v>
      </c>
      <c r="T172" s="285">
        <f t="shared" si="32"/>
        <v>8.2281558180727998</v>
      </c>
      <c r="U172" s="285">
        <f t="shared" si="32"/>
        <v>9.2102192400032976</v>
      </c>
      <c r="V172" s="285">
        <f t="shared" si="32"/>
        <v>8.7970247078803041</v>
      </c>
      <c r="W172" s="285">
        <f t="shared" si="32"/>
        <v>8.4123170617797314</v>
      </c>
      <c r="X172" s="285">
        <f t="shared" si="32"/>
        <v>8.5165378630768984</v>
      </c>
    </row>
    <row r="173" spans="3:24">
      <c r="C173" s="19" t="s">
        <v>375</v>
      </c>
      <c r="E173" s="285">
        <f t="shared" si="33"/>
        <v>10.372782056856966</v>
      </c>
      <c r="F173" s="285">
        <f t="shared" si="32"/>
        <v>12.034897222769748</v>
      </c>
      <c r="G173" s="285">
        <f t="shared" si="32"/>
        <v>9.4051564045211684</v>
      </c>
      <c r="H173" s="285">
        <f t="shared" si="32"/>
        <v>7.1395699435180617</v>
      </c>
      <c r="I173" s="285">
        <f t="shared" si="32"/>
        <v>6.0343781110949841</v>
      </c>
      <c r="J173" s="285">
        <f t="shared" si="32"/>
        <v>5.0379317786411768</v>
      </c>
      <c r="K173" s="285">
        <f t="shared" si="32"/>
        <v>4.2416191820925784</v>
      </c>
      <c r="L173" s="285">
        <f t="shared" si="32"/>
        <v>3.5972009780837046</v>
      </c>
      <c r="M173" s="285">
        <f t="shared" si="32"/>
        <v>3.0823500260732564</v>
      </c>
      <c r="N173" s="285">
        <f t="shared" si="32"/>
        <v>2.6699460931822863</v>
      </c>
      <c r="O173" s="285">
        <f t="shared" si="32"/>
        <v>2.3531422569495071</v>
      </c>
      <c r="P173" s="285">
        <f t="shared" si="32"/>
        <v>2.1023535263003872</v>
      </c>
      <c r="Q173" s="285">
        <f t="shared" si="32"/>
        <v>1.9034014142163045</v>
      </c>
      <c r="R173" s="285">
        <f t="shared" si="32"/>
        <v>1.7512348538293203</v>
      </c>
      <c r="S173" s="285">
        <f t="shared" si="32"/>
        <v>1.5440355593401325</v>
      </c>
      <c r="T173" s="285">
        <f t="shared" si="32"/>
        <v>1.5346658865729665</v>
      </c>
      <c r="U173" s="285">
        <f t="shared" si="32"/>
        <v>1.5249943259648528</v>
      </c>
      <c r="V173" s="285">
        <f t="shared" si="32"/>
        <v>1.5156002444753618</v>
      </c>
      <c r="W173" s="285">
        <f t="shared" si="32"/>
        <v>1.5043240852642317</v>
      </c>
      <c r="X173" s="285">
        <f t="shared" si="32"/>
        <v>1.4928752031158457</v>
      </c>
    </row>
    <row r="174" spans="3:24">
      <c r="C174" s="19" t="s">
        <v>393</v>
      </c>
      <c r="E174" s="285">
        <f t="shared" si="33"/>
        <v>2.2560471066274919</v>
      </c>
      <c r="F174" s="285">
        <f t="shared" si="32"/>
        <v>2.6081811769917311</v>
      </c>
      <c r="G174" s="285">
        <f t="shared" si="32"/>
        <v>2.174147121137378</v>
      </c>
      <c r="H174" s="285">
        <f t="shared" si="32"/>
        <v>0.9750025757640377</v>
      </c>
      <c r="I174" s="285">
        <f t="shared" si="32"/>
        <v>0.8728497427913624</v>
      </c>
      <c r="J174" s="285">
        <f t="shared" si="32"/>
        <v>0.62679675181025973</v>
      </c>
      <c r="K174" s="285">
        <f t="shared" si="32"/>
        <v>0.40775607491476307</v>
      </c>
      <c r="L174" s="285">
        <f t="shared" si="32"/>
        <v>0.307128739407319</v>
      </c>
      <c r="M174" s="285">
        <f t="shared" si="32"/>
        <v>0.25730855554815424</v>
      </c>
      <c r="N174" s="285">
        <f t="shared" si="32"/>
        <v>0.30419510988118603</v>
      </c>
      <c r="O174" s="285">
        <f t="shared" si="32"/>
        <v>0.33793626757476281</v>
      </c>
      <c r="P174" s="285">
        <f t="shared" si="32"/>
        <v>0.34459707512940585</v>
      </c>
      <c r="Q174" s="285">
        <f t="shared" si="32"/>
        <v>0.45986948802347616</v>
      </c>
      <c r="R174" s="285">
        <f t="shared" si="32"/>
        <v>0.44033953129518677</v>
      </c>
      <c r="S174" s="285">
        <f t="shared" si="32"/>
        <v>0.38038387805198282</v>
      </c>
      <c r="T174" s="285">
        <f t="shared" si="32"/>
        <v>0.37812090528680153</v>
      </c>
      <c r="U174" s="285">
        <f t="shared" si="32"/>
        <v>0.34906205553175873</v>
      </c>
      <c r="V174" s="285">
        <f t="shared" si="32"/>
        <v>0.28952862467461338</v>
      </c>
      <c r="W174" s="285">
        <f t="shared" si="32"/>
        <v>0.29693577152426576</v>
      </c>
      <c r="X174" s="285">
        <f t="shared" si="32"/>
        <v>0.28348996547206196</v>
      </c>
    </row>
    <row r="175" spans="3:24">
      <c r="C175" s="19" t="s">
        <v>376</v>
      </c>
      <c r="E175" s="285">
        <f t="shared" si="33"/>
        <v>22.913146304788736</v>
      </c>
      <c r="F175" s="285">
        <f t="shared" si="32"/>
        <v>14.690128329961425</v>
      </c>
      <c r="G175" s="285">
        <f t="shared" si="32"/>
        <v>13.149143170740933</v>
      </c>
      <c r="H175" s="285">
        <f t="shared" si="32"/>
        <v>10.911761698040667</v>
      </c>
      <c r="I175" s="285">
        <f t="shared" si="32"/>
        <v>9.2775230117601186</v>
      </c>
      <c r="J175" s="285">
        <f t="shared" si="32"/>
        <v>7.7795045399444405</v>
      </c>
      <c r="K175" s="285">
        <f t="shared" si="32"/>
        <v>6.5884349953383694</v>
      </c>
      <c r="L175" s="285">
        <f t="shared" si="32"/>
        <v>5.639147815764515</v>
      </c>
      <c r="M175" s="285">
        <f t="shared" si="32"/>
        <v>4.8779434051767083</v>
      </c>
      <c r="N175" s="285">
        <f t="shared" si="32"/>
        <v>4.2702238338090108</v>
      </c>
      <c r="O175" s="285">
        <f t="shared" si="32"/>
        <v>3.7921127038803881</v>
      </c>
      <c r="P175" s="285">
        <f t="shared" si="32"/>
        <v>3.4300736285177713</v>
      </c>
      <c r="Q175" s="285">
        <f t="shared" si="32"/>
        <v>4.2569633800909834</v>
      </c>
      <c r="R175" s="285">
        <f t="shared" si="32"/>
        <v>4.4236048552195797</v>
      </c>
      <c r="S175" s="285">
        <f t="shared" si="32"/>
        <v>4.0670603810730235</v>
      </c>
      <c r="T175" s="285">
        <f t="shared" si="32"/>
        <v>3.9734858372269564</v>
      </c>
      <c r="U175" s="285">
        <f t="shared" si="32"/>
        <v>4.1454249812648385</v>
      </c>
      <c r="V175" s="285">
        <f t="shared" si="32"/>
        <v>3.712903381453863</v>
      </c>
      <c r="W175" s="285">
        <f t="shared" si="32"/>
        <v>3.7432328653682845</v>
      </c>
      <c r="X175" s="285">
        <f t="shared" si="32"/>
        <v>3.423481781161577</v>
      </c>
    </row>
    <row r="176" spans="3:24">
      <c r="C176" s="19" t="s">
        <v>377</v>
      </c>
      <c r="E176" s="285">
        <f t="shared" si="33"/>
        <v>88.879509461550171</v>
      </c>
      <c r="F176" s="285">
        <f t="shared" si="32"/>
        <v>57.881398783032537</v>
      </c>
      <c r="G176" s="285">
        <f t="shared" si="32"/>
        <v>50.437082812555047</v>
      </c>
      <c r="H176" s="285">
        <f t="shared" si="32"/>
        <v>32.135184008696001</v>
      </c>
      <c r="I176" s="285">
        <f t="shared" si="32"/>
        <v>28.023402188262203</v>
      </c>
      <c r="J176" s="285">
        <f t="shared" si="32"/>
        <v>20.397329454680008</v>
      </c>
      <c r="K176" s="285">
        <f t="shared" si="32"/>
        <v>16.615620789831649</v>
      </c>
      <c r="L176" s="285">
        <f t="shared" si="32"/>
        <v>13.90717766834215</v>
      </c>
      <c r="M176" s="285">
        <f t="shared" si="32"/>
        <v>12.017633005358423</v>
      </c>
      <c r="N176" s="285">
        <f t="shared" si="32"/>
        <v>11.379541794931917</v>
      </c>
      <c r="O176" s="285">
        <f t="shared" si="32"/>
        <v>10.808975670300555</v>
      </c>
      <c r="P176" s="285">
        <f t="shared" si="32"/>
        <v>11.10334416076077</v>
      </c>
      <c r="Q176" s="285">
        <f t="shared" si="32"/>
        <v>17.568175968304033</v>
      </c>
      <c r="R176" s="285">
        <f t="shared" si="32"/>
        <v>19.091217237247946</v>
      </c>
      <c r="S176" s="285">
        <f t="shared" si="32"/>
        <v>18.275216215150181</v>
      </c>
      <c r="T176" s="285">
        <f t="shared" si="32"/>
        <v>17.565074803828765</v>
      </c>
      <c r="U176" s="285">
        <f t="shared" si="32"/>
        <v>18.455530356193535</v>
      </c>
      <c r="V176" s="285">
        <f t="shared" si="32"/>
        <v>15.630559840625395</v>
      </c>
      <c r="W176" s="285">
        <f t="shared" si="32"/>
        <v>15.134416720009398</v>
      </c>
      <c r="X176" s="285">
        <f t="shared" si="32"/>
        <v>14.187886260815887</v>
      </c>
    </row>
    <row r="177" spans="3:24">
      <c r="C177" s="19" t="s">
        <v>378</v>
      </c>
      <c r="E177" s="285">
        <f t="shared" si="33"/>
        <v>161.54450505958258</v>
      </c>
      <c r="F177" s="285">
        <f t="shared" si="32"/>
        <v>200.81862235826273</v>
      </c>
      <c r="G177" s="285">
        <f t="shared" si="32"/>
        <v>153.20633132550583</v>
      </c>
      <c r="H177" s="285">
        <f t="shared" si="32"/>
        <v>119.98283861823231</v>
      </c>
      <c r="I177" s="285">
        <f t="shared" si="32"/>
        <v>84.73443207065678</v>
      </c>
      <c r="J177" s="285">
        <f t="shared" ref="F177:X180" si="34">J27/$A50*1000-J50</f>
        <v>50.466251643703977</v>
      </c>
      <c r="K177" s="285">
        <f t="shared" si="34"/>
        <v>37.791188646922826</v>
      </c>
      <c r="L177" s="285">
        <f t="shared" si="34"/>
        <v>30.017877238309872</v>
      </c>
      <c r="M177" s="285">
        <f t="shared" si="34"/>
        <v>22.920251161188531</v>
      </c>
      <c r="N177" s="285">
        <f t="shared" si="34"/>
        <v>20.26122651460242</v>
      </c>
      <c r="O177" s="285">
        <f t="shared" si="34"/>
        <v>19.038664426594707</v>
      </c>
      <c r="P177" s="285">
        <f t="shared" si="34"/>
        <v>20.416303259557466</v>
      </c>
      <c r="Q177" s="285">
        <f t="shared" si="34"/>
        <v>22.495211994591102</v>
      </c>
      <c r="R177" s="285">
        <f t="shared" si="34"/>
        <v>23.774101223220015</v>
      </c>
      <c r="S177" s="285">
        <f t="shared" si="34"/>
        <v>19.919482526988887</v>
      </c>
      <c r="T177" s="285">
        <f t="shared" si="34"/>
        <v>18.120851469798481</v>
      </c>
      <c r="U177" s="285">
        <f t="shared" si="34"/>
        <v>17.623557277643755</v>
      </c>
      <c r="V177" s="285">
        <f t="shared" si="34"/>
        <v>16.165971828287326</v>
      </c>
      <c r="W177" s="285">
        <f t="shared" si="34"/>
        <v>15.23486778561211</v>
      </c>
      <c r="X177" s="285">
        <f t="shared" si="34"/>
        <v>14.041680757005423</v>
      </c>
    </row>
    <row r="178" spans="3:24">
      <c r="C178" s="97" t="s">
        <v>394</v>
      </c>
      <c r="E178" s="285">
        <f t="shared" si="33"/>
        <v>158.82443889819626</v>
      </c>
      <c r="F178" s="285">
        <f t="shared" si="34"/>
        <v>215.28005983648683</v>
      </c>
      <c r="G178" s="285">
        <f t="shared" si="34"/>
        <v>172.72439464076785</v>
      </c>
      <c r="H178" s="285">
        <f t="shared" si="34"/>
        <v>132.50455961650803</v>
      </c>
      <c r="I178" s="285">
        <f t="shared" si="34"/>
        <v>95.547296005574225</v>
      </c>
      <c r="J178" s="285">
        <f t="shared" si="34"/>
        <v>61.034358168360825</v>
      </c>
      <c r="K178" s="285">
        <f t="shared" si="34"/>
        <v>48.152455122574978</v>
      </c>
      <c r="L178" s="285">
        <f t="shared" si="34"/>
        <v>38.434065611211082</v>
      </c>
      <c r="M178" s="285">
        <f t="shared" si="34"/>
        <v>30.624340274037792</v>
      </c>
      <c r="N178" s="285">
        <f t="shared" si="34"/>
        <v>28.364879422603693</v>
      </c>
      <c r="O178" s="285">
        <f t="shared" si="34"/>
        <v>26.773144712904013</v>
      </c>
      <c r="P178" s="285">
        <f t="shared" si="34"/>
        <v>27.676228897083718</v>
      </c>
      <c r="Q178" s="285">
        <f t="shared" si="34"/>
        <v>30.740137037924086</v>
      </c>
      <c r="R178" s="285">
        <f t="shared" si="34"/>
        <v>31.164594328764025</v>
      </c>
      <c r="S178" s="285">
        <f t="shared" si="34"/>
        <v>26.063136274378337</v>
      </c>
      <c r="T178" s="285">
        <f t="shared" si="34"/>
        <v>25.15780833952735</v>
      </c>
      <c r="U178" s="285">
        <f t="shared" si="34"/>
        <v>24.462929277793336</v>
      </c>
      <c r="V178" s="285">
        <f t="shared" si="34"/>
        <v>22.376642580163164</v>
      </c>
      <c r="W178" s="285">
        <f t="shared" si="34"/>
        <v>21.86672599829798</v>
      </c>
      <c r="X178" s="285">
        <f t="shared" si="34"/>
        <v>20.965349338991729</v>
      </c>
    </row>
    <row r="179" spans="3:24">
      <c r="C179" s="19" t="s">
        <v>379</v>
      </c>
      <c r="E179" s="285">
        <f t="shared" si="33"/>
        <v>118.98985326352367</v>
      </c>
      <c r="F179" s="285">
        <f t="shared" si="34"/>
        <v>79.7735924532562</v>
      </c>
      <c r="G179" s="285">
        <f t="shared" si="34"/>
        <v>70.317666983055801</v>
      </c>
      <c r="H179" s="285">
        <f t="shared" si="34"/>
        <v>43.724926647969099</v>
      </c>
      <c r="I179" s="285">
        <f t="shared" si="34"/>
        <v>42.842559645676886</v>
      </c>
      <c r="J179" s="285">
        <f t="shared" si="34"/>
        <v>31.833110069979774</v>
      </c>
      <c r="K179" s="285">
        <f t="shared" si="34"/>
        <v>25.500861674129631</v>
      </c>
      <c r="L179" s="285">
        <f t="shared" si="34"/>
        <v>15.090813821120673</v>
      </c>
      <c r="M179" s="285">
        <f t="shared" si="34"/>
        <v>13.831742056500076</v>
      </c>
      <c r="N179" s="285">
        <f t="shared" si="34"/>
        <v>18.39019093804356</v>
      </c>
      <c r="O179" s="285">
        <f t="shared" si="34"/>
        <v>22.809748795750593</v>
      </c>
      <c r="P179" s="285">
        <f t="shared" si="34"/>
        <v>22.80368297644273</v>
      </c>
      <c r="Q179" s="285">
        <f t="shared" si="34"/>
        <v>25.551804474507009</v>
      </c>
      <c r="R179" s="285">
        <f t="shared" si="34"/>
        <v>30.977999580025767</v>
      </c>
      <c r="S179" s="285">
        <f t="shared" si="34"/>
        <v>32.140617125766482</v>
      </c>
      <c r="T179" s="285">
        <f t="shared" si="34"/>
        <v>32.427369840546021</v>
      </c>
      <c r="U179" s="285">
        <f t="shared" si="34"/>
        <v>31.695927129670537</v>
      </c>
      <c r="V179" s="285">
        <f t="shared" si="34"/>
        <v>30.225997990663245</v>
      </c>
      <c r="W179" s="285">
        <f t="shared" si="34"/>
        <v>29.60868253067261</v>
      </c>
      <c r="X179" s="285">
        <f t="shared" si="34"/>
        <v>29.22474888611319</v>
      </c>
    </row>
    <row r="180" spans="3:24">
      <c r="C180" s="19" t="s">
        <v>380</v>
      </c>
      <c r="E180" s="285">
        <f t="shared" si="33"/>
        <v>137.95478975710412</v>
      </c>
      <c r="F180" s="285">
        <f t="shared" si="34"/>
        <v>169.53131360830199</v>
      </c>
      <c r="G180" s="285">
        <f t="shared" si="34"/>
        <v>125.17442705202359</v>
      </c>
      <c r="H180" s="285">
        <f t="shared" si="34"/>
        <v>103.13879701529763</v>
      </c>
      <c r="I180" s="285">
        <f t="shared" si="34"/>
        <v>81.973559817204077</v>
      </c>
      <c r="J180" s="285">
        <f t="shared" si="34"/>
        <v>53.826466699016692</v>
      </c>
      <c r="K180" s="285">
        <f t="shared" si="34"/>
        <v>50.797504778656389</v>
      </c>
      <c r="L180" s="285">
        <f t="shared" si="34"/>
        <v>42.658558751943232</v>
      </c>
      <c r="M180" s="285">
        <f t="shared" si="34"/>
        <v>40.133723783228234</v>
      </c>
      <c r="N180" s="285">
        <f t="shared" si="34"/>
        <v>38.312433777917022</v>
      </c>
      <c r="O180" s="285">
        <f t="shared" si="34"/>
        <v>33.208908752891318</v>
      </c>
      <c r="P180" s="285">
        <f t="shared" si="34"/>
        <v>33.725037825803497</v>
      </c>
      <c r="Q180" s="285">
        <f t="shared" si="34"/>
        <v>32.657956260731765</v>
      </c>
      <c r="R180" s="285">
        <f t="shared" si="34"/>
        <v>30.815871267893243</v>
      </c>
      <c r="S180" s="285">
        <f t="shared" si="34"/>
        <v>26.881812602282963</v>
      </c>
      <c r="T180" s="285">
        <f t="shared" si="34"/>
        <v>27.268783220354095</v>
      </c>
      <c r="U180" s="285">
        <f t="shared" si="34"/>
        <v>24.621526025028061</v>
      </c>
      <c r="V180" s="285">
        <f t="shared" si="34"/>
        <v>25.5549866205304</v>
      </c>
      <c r="W180" s="285">
        <f t="shared" si="34"/>
        <v>24.313959804467572</v>
      </c>
      <c r="X180" s="285">
        <f t="shared" si="34"/>
        <v>23.052998201230537</v>
      </c>
    </row>
    <row r="181" spans="3:24">
      <c r="E181" s="286"/>
    </row>
    <row r="182" spans="3:24">
      <c r="C182" s="19" t="s">
        <v>512</v>
      </c>
      <c r="E182" s="286"/>
    </row>
    <row r="183" spans="3:24">
      <c r="C183" s="19" t="s">
        <v>369</v>
      </c>
      <c r="E183" s="285">
        <f>E163</f>
        <v>304.2497226047243</v>
      </c>
      <c r="F183" s="285">
        <f>E183+F163</f>
        <v>579.35044577308645</v>
      </c>
      <c r="G183" s="285">
        <f t="shared" ref="G183:X197" si="35">F183+G163</f>
        <v>765.06929977612072</v>
      </c>
      <c r="H183" s="285">
        <f t="shared" si="35"/>
        <v>925.24534673814264</v>
      </c>
      <c r="I183" s="285">
        <f t="shared" si="35"/>
        <v>1084.895274107841</v>
      </c>
      <c r="J183" s="285">
        <f t="shared" si="35"/>
        <v>1214.6873087002987</v>
      </c>
      <c r="K183" s="285">
        <f t="shared" si="35"/>
        <v>1305.2141727945657</v>
      </c>
      <c r="L183" s="285">
        <f t="shared" si="35"/>
        <v>1404.4190638268356</v>
      </c>
      <c r="M183" s="285">
        <f t="shared" si="35"/>
        <v>1479.7683749878188</v>
      </c>
      <c r="N183" s="285">
        <f t="shared" si="35"/>
        <v>1544.1936526603058</v>
      </c>
      <c r="O183" s="285">
        <f t="shared" si="35"/>
        <v>1608.9439208051119</v>
      </c>
      <c r="P183" s="285">
        <f t="shared" si="35"/>
        <v>1667.4526851817814</v>
      </c>
      <c r="Q183" s="285">
        <f t="shared" si="35"/>
        <v>1725.9559425463726</v>
      </c>
      <c r="R183" s="285">
        <f t="shared" si="35"/>
        <v>1785.3417165896662</v>
      </c>
      <c r="S183" s="285">
        <f t="shared" si="35"/>
        <v>1836.1592986073642</v>
      </c>
      <c r="T183" s="285">
        <f t="shared" si="35"/>
        <v>1888.4724753610185</v>
      </c>
      <c r="U183" s="285">
        <f t="shared" si="35"/>
        <v>1939.7740149705846</v>
      </c>
      <c r="V183" s="285">
        <f t="shared" si="35"/>
        <v>1990.2613258807171</v>
      </c>
      <c r="W183" s="285">
        <f t="shared" si="35"/>
        <v>2037.6554085098169</v>
      </c>
      <c r="X183" s="285">
        <f t="shared" si="35"/>
        <v>2084.4445575693185</v>
      </c>
    </row>
    <row r="184" spans="3:24">
      <c r="C184" s="19" t="s">
        <v>371</v>
      </c>
      <c r="E184" s="285">
        <f t="shared" ref="E184:E200" si="36">E164</f>
        <v>459.75749471123748</v>
      </c>
      <c r="F184" s="285">
        <f t="shared" ref="F184:U200" si="37">E184+F164</f>
        <v>895.47493694323566</v>
      </c>
      <c r="G184" s="285">
        <f t="shared" si="37"/>
        <v>1177.4156771318885</v>
      </c>
      <c r="H184" s="285">
        <f t="shared" si="37"/>
        <v>1426.7713037636618</v>
      </c>
      <c r="I184" s="285">
        <f t="shared" si="37"/>
        <v>1678.1645809944725</v>
      </c>
      <c r="J184" s="285">
        <f t="shared" si="37"/>
        <v>1880.1050717401279</v>
      </c>
      <c r="K184" s="285">
        <f t="shared" si="37"/>
        <v>2013.2583795184087</v>
      </c>
      <c r="L184" s="285">
        <f t="shared" si="37"/>
        <v>2170.439360376577</v>
      </c>
      <c r="M184" s="285">
        <f t="shared" si="37"/>
        <v>2289.6431318357991</v>
      </c>
      <c r="N184" s="285">
        <f t="shared" si="37"/>
        <v>2389.4351646797727</v>
      </c>
      <c r="O184" s="285">
        <f t="shared" si="37"/>
        <v>2492.065974325692</v>
      </c>
      <c r="P184" s="285">
        <f t="shared" si="37"/>
        <v>2584.497948886255</v>
      </c>
      <c r="Q184" s="285">
        <f t="shared" si="37"/>
        <v>2674.8780208391936</v>
      </c>
      <c r="R184" s="285">
        <f t="shared" si="37"/>
        <v>2765.0166099996413</v>
      </c>
      <c r="S184" s="285">
        <f t="shared" si="37"/>
        <v>2844.3249491360471</v>
      </c>
      <c r="T184" s="285">
        <f t="shared" si="37"/>
        <v>2927.399231985296</v>
      </c>
      <c r="U184" s="285">
        <f t="shared" si="37"/>
        <v>3006.2391431758447</v>
      </c>
      <c r="V184" s="285">
        <f t="shared" si="35"/>
        <v>3087.7210572959521</v>
      </c>
      <c r="W184" s="285">
        <f t="shared" si="35"/>
        <v>3159.2226131726002</v>
      </c>
      <c r="X184" s="285">
        <f t="shared" si="35"/>
        <v>3230.5461923389771</v>
      </c>
    </row>
    <row r="185" spans="3:24">
      <c r="C185" s="19" t="s">
        <v>372</v>
      </c>
      <c r="E185" s="285">
        <f t="shared" si="36"/>
        <v>37.708498300913995</v>
      </c>
      <c r="F185" s="285">
        <f t="shared" si="37"/>
        <v>73.486138775486722</v>
      </c>
      <c r="G185" s="285">
        <f t="shared" si="35"/>
        <v>96.691999417004823</v>
      </c>
      <c r="H185" s="285">
        <f t="shared" si="35"/>
        <v>117.36054714520148</v>
      </c>
      <c r="I185" s="285">
        <f t="shared" si="35"/>
        <v>138.00067155062538</v>
      </c>
      <c r="J185" s="285">
        <f t="shared" si="35"/>
        <v>154.71889950742852</v>
      </c>
      <c r="K185" s="285">
        <f t="shared" si="35"/>
        <v>165.68804850278968</v>
      </c>
      <c r="L185" s="285">
        <f t="shared" si="35"/>
        <v>178.59580789472187</v>
      </c>
      <c r="M185" s="285">
        <f t="shared" si="35"/>
        <v>188.42213739891224</v>
      </c>
      <c r="N185" s="285">
        <f t="shared" si="35"/>
        <v>196.63868012396429</v>
      </c>
      <c r="O185" s="285">
        <f t="shared" si="35"/>
        <v>205.029726499341</v>
      </c>
      <c r="P185" s="285">
        <f t="shared" si="35"/>
        <v>212.5966599205077</v>
      </c>
      <c r="Q185" s="285">
        <f t="shared" si="35"/>
        <v>220.01129627796558</v>
      </c>
      <c r="R185" s="285">
        <f t="shared" si="35"/>
        <v>227.41876614374138</v>
      </c>
      <c r="S185" s="285">
        <f t="shared" si="35"/>
        <v>233.91319706682123</v>
      </c>
      <c r="T185" s="285">
        <f t="shared" si="35"/>
        <v>240.734763692478</v>
      </c>
      <c r="U185" s="285">
        <f t="shared" si="35"/>
        <v>247.18283329902633</v>
      </c>
      <c r="V185" s="285">
        <f t="shared" si="35"/>
        <v>253.80447442483268</v>
      </c>
      <c r="W185" s="285">
        <f t="shared" si="35"/>
        <v>259.68364710990318</v>
      </c>
      <c r="X185" s="285">
        <f t="shared" si="35"/>
        <v>265.54891698979452</v>
      </c>
    </row>
    <row r="186" spans="3:24">
      <c r="C186" s="97" t="s">
        <v>395</v>
      </c>
      <c r="E186" s="285">
        <f t="shared" si="36"/>
        <v>13.759655292033688</v>
      </c>
      <c r="F186" s="285">
        <f t="shared" si="37"/>
        <v>38.714797853090872</v>
      </c>
      <c r="G186" s="285">
        <f t="shared" si="35"/>
        <v>56.966755109028085</v>
      </c>
      <c r="H186" s="285">
        <f t="shared" si="35"/>
        <v>66.575484028526631</v>
      </c>
      <c r="I186" s="285">
        <f t="shared" si="35"/>
        <v>74.890340247457729</v>
      </c>
      <c r="J186" s="285">
        <f t="shared" si="35"/>
        <v>81.437814532580887</v>
      </c>
      <c r="K186" s="285">
        <f t="shared" si="35"/>
        <v>86.233596855765711</v>
      </c>
      <c r="L186" s="285">
        <f t="shared" si="35"/>
        <v>90.374172731352601</v>
      </c>
      <c r="M186" s="285">
        <f t="shared" si="35"/>
        <v>93.876389690538176</v>
      </c>
      <c r="N186" s="285">
        <f t="shared" si="35"/>
        <v>97.745582726633444</v>
      </c>
      <c r="O186" s="285">
        <f t="shared" si="35"/>
        <v>101.72753226629324</v>
      </c>
      <c r="P186" s="285">
        <f t="shared" si="35"/>
        <v>105.54772334893671</v>
      </c>
      <c r="Q186" s="285">
        <f t="shared" si="35"/>
        <v>110.69969058199051</v>
      </c>
      <c r="R186" s="285">
        <f t="shared" si="35"/>
        <v>116.07367230947385</v>
      </c>
      <c r="S186" s="285">
        <f t="shared" si="35"/>
        <v>120.55547915963234</v>
      </c>
      <c r="T186" s="285">
        <f t="shared" si="35"/>
        <v>124.71101739177175</v>
      </c>
      <c r="U186" s="285">
        <f t="shared" si="35"/>
        <v>128.71482996234388</v>
      </c>
      <c r="V186" s="285">
        <f t="shared" si="35"/>
        <v>132.08537245201859</v>
      </c>
      <c r="W186" s="285">
        <f t="shared" si="35"/>
        <v>135.51190121828267</v>
      </c>
      <c r="X186" s="285">
        <f t="shared" si="35"/>
        <v>138.75465976107736</v>
      </c>
    </row>
    <row r="187" spans="3:24">
      <c r="C187" s="97" t="s">
        <v>389</v>
      </c>
      <c r="E187" s="285">
        <f t="shared" si="36"/>
        <v>0.85960876229353611</v>
      </c>
      <c r="F187" s="285">
        <f t="shared" si="37"/>
        <v>2.4160128439977147</v>
      </c>
      <c r="G187" s="285">
        <f t="shared" si="35"/>
        <v>3.558779705655732</v>
      </c>
      <c r="H187" s="285">
        <f t="shared" si="35"/>
        <v>4.1697767024685621</v>
      </c>
      <c r="I187" s="285">
        <f t="shared" si="35"/>
        <v>4.7003766320608786</v>
      </c>
      <c r="J187" s="285">
        <f t="shared" si="35"/>
        <v>5.114273057942806</v>
      </c>
      <c r="K187" s="285">
        <f t="shared" si="35"/>
        <v>5.4134898270543932</v>
      </c>
      <c r="L187" s="285">
        <f t="shared" si="35"/>
        <v>5.6718316191664178</v>
      </c>
      <c r="M187" s="285">
        <f t="shared" si="35"/>
        <v>5.8893876510656522</v>
      </c>
      <c r="N187" s="285">
        <f t="shared" si="35"/>
        <v>6.1352968575027784</v>
      </c>
      <c r="O187" s="285">
        <f t="shared" si="35"/>
        <v>6.3919024744521682</v>
      </c>
      <c r="P187" s="285">
        <f t="shared" si="35"/>
        <v>6.6362072244522263</v>
      </c>
      <c r="Q187" s="285">
        <f t="shared" si="35"/>
        <v>6.9601932007751905</v>
      </c>
      <c r="R187" s="285">
        <f t="shared" si="35"/>
        <v>7.2972605708344229</v>
      </c>
      <c r="S187" s="285">
        <f t="shared" si="35"/>
        <v>7.5789567664958142</v>
      </c>
      <c r="T187" s="285">
        <f t="shared" si="35"/>
        <v>7.8411248871387818</v>
      </c>
      <c r="U187" s="285">
        <f t="shared" si="35"/>
        <v>8.0933443109916432</v>
      </c>
      <c r="V187" s="285">
        <f t="shared" si="35"/>
        <v>8.3064968575690727</v>
      </c>
      <c r="W187" s="285">
        <f t="shared" si="35"/>
        <v>8.5225241504844362</v>
      </c>
      <c r="X187" s="285">
        <f t="shared" si="35"/>
        <v>8.7271432985571984</v>
      </c>
    </row>
    <row r="188" spans="3:24">
      <c r="C188" s="97" t="s">
        <v>390</v>
      </c>
      <c r="E188" s="285">
        <f t="shared" si="36"/>
        <v>76.424596106893759</v>
      </c>
      <c r="F188" s="285">
        <f t="shared" si="37"/>
        <v>215.7058988011608</v>
      </c>
      <c r="G188" s="285">
        <f t="shared" si="35"/>
        <v>317.260403318248</v>
      </c>
      <c r="H188" s="285">
        <f t="shared" si="35"/>
        <v>371.81662470525811</v>
      </c>
      <c r="I188" s="285">
        <f t="shared" si="35"/>
        <v>419.2942813576052</v>
      </c>
      <c r="J188" s="285">
        <f t="shared" si="35"/>
        <v>456.24958207100138</v>
      </c>
      <c r="K188" s="285">
        <f t="shared" si="35"/>
        <v>482.86895279046666</v>
      </c>
      <c r="L188" s="285">
        <f t="shared" si="35"/>
        <v>505.56708252664282</v>
      </c>
      <c r="M188" s="285">
        <f t="shared" si="35"/>
        <v>524.73066964714326</v>
      </c>
      <c r="N188" s="285">
        <f t="shared" si="35"/>
        <v>546.52877193269251</v>
      </c>
      <c r="O188" s="285">
        <f t="shared" si="35"/>
        <v>569.40316771984089</v>
      </c>
      <c r="P188" s="285">
        <f t="shared" si="35"/>
        <v>591.23269255504101</v>
      </c>
      <c r="Q188" s="285">
        <f t="shared" si="35"/>
        <v>619.94064435641371</v>
      </c>
      <c r="R188" s="285">
        <f t="shared" si="35"/>
        <v>649.92935562394769</v>
      </c>
      <c r="S188" s="285">
        <f t="shared" si="35"/>
        <v>674.93007064959147</v>
      </c>
      <c r="T188" s="285">
        <f t="shared" si="35"/>
        <v>698.26121599147393</v>
      </c>
      <c r="U188" s="285">
        <f t="shared" si="35"/>
        <v>720.70628251258552</v>
      </c>
      <c r="V188" s="285">
        <f t="shared" si="35"/>
        <v>739.82956463428184</v>
      </c>
      <c r="W188" s="285">
        <f t="shared" si="35"/>
        <v>759.19115413391933</v>
      </c>
      <c r="X188" s="285">
        <f t="shared" si="35"/>
        <v>777.45494139694028</v>
      </c>
    </row>
    <row r="189" spans="3:24">
      <c r="C189" s="97" t="s">
        <v>391</v>
      </c>
      <c r="E189" s="285">
        <f t="shared" si="36"/>
        <v>3.6672812492550082</v>
      </c>
      <c r="F189" s="285">
        <f t="shared" si="37"/>
        <v>10.350927703727892</v>
      </c>
      <c r="G189" s="285">
        <f t="shared" si="35"/>
        <v>15.241233948551962</v>
      </c>
      <c r="H189" s="285">
        <f t="shared" si="35"/>
        <v>17.871375602254894</v>
      </c>
      <c r="I189" s="285">
        <f t="shared" si="35"/>
        <v>20.157648151152358</v>
      </c>
      <c r="J189" s="285">
        <f t="shared" si="35"/>
        <v>21.935807068937159</v>
      </c>
      <c r="K189" s="285">
        <f t="shared" si="35"/>
        <v>23.191441023901724</v>
      </c>
      <c r="L189" s="285">
        <f t="shared" si="35"/>
        <v>24.261039362364002</v>
      </c>
      <c r="M189" s="285">
        <f t="shared" si="35"/>
        <v>25.165297748999198</v>
      </c>
      <c r="N189" s="285">
        <f t="shared" si="35"/>
        <v>26.221172817965769</v>
      </c>
      <c r="O189" s="285">
        <f t="shared" si="35"/>
        <v>27.339749383861772</v>
      </c>
      <c r="P189" s="285">
        <f t="shared" si="35"/>
        <v>28.407044115521565</v>
      </c>
      <c r="Q189" s="285">
        <f t="shared" si="35"/>
        <v>29.794877768538775</v>
      </c>
      <c r="R189" s="285">
        <f t="shared" si="35"/>
        <v>31.241331668451569</v>
      </c>
      <c r="S189" s="285">
        <f t="shared" si="35"/>
        <v>32.448562077678211</v>
      </c>
      <c r="T189" s="285">
        <f t="shared" si="35"/>
        <v>33.578676644662416</v>
      </c>
      <c r="U189" s="285">
        <f t="shared" si="35"/>
        <v>34.667031564838474</v>
      </c>
      <c r="V189" s="285">
        <f t="shared" si="35"/>
        <v>35.596512698450432</v>
      </c>
      <c r="W189" s="285">
        <f t="shared" si="35"/>
        <v>36.536854470501041</v>
      </c>
      <c r="X189" s="285">
        <f t="shared" si="35"/>
        <v>37.425622526329221</v>
      </c>
    </row>
    <row r="190" spans="3:24">
      <c r="C190" s="19" t="s">
        <v>392</v>
      </c>
      <c r="E190" s="285">
        <f t="shared" si="36"/>
        <v>3.4711752299780088</v>
      </c>
      <c r="F190" s="285">
        <f t="shared" si="37"/>
        <v>6.5255365852430032</v>
      </c>
      <c r="G190" s="285">
        <f t="shared" si="35"/>
        <v>12.574006519493409</v>
      </c>
      <c r="H190" s="285">
        <f t="shared" si="35"/>
        <v>17.111590887715167</v>
      </c>
      <c r="I190" s="285">
        <f t="shared" si="35"/>
        <v>20.030463132029723</v>
      </c>
      <c r="J190" s="285">
        <f t="shared" si="35"/>
        <v>22.585747952868275</v>
      </c>
      <c r="K190" s="285">
        <f t="shared" si="35"/>
        <v>25.075605942058754</v>
      </c>
      <c r="L190" s="285">
        <f t="shared" si="35"/>
        <v>27.571133019056425</v>
      </c>
      <c r="M190" s="285">
        <f t="shared" si="35"/>
        <v>30.861437868260211</v>
      </c>
      <c r="N190" s="285">
        <f t="shared" si="35"/>
        <v>34.47155454936923</v>
      </c>
      <c r="O190" s="285">
        <f t="shared" si="35"/>
        <v>37.305143746683271</v>
      </c>
      <c r="P190" s="285">
        <f t="shared" si="35"/>
        <v>39.911032713313183</v>
      </c>
      <c r="Q190" s="285">
        <f t="shared" si="35"/>
        <v>42.462561901764303</v>
      </c>
      <c r="R190" s="285">
        <f t="shared" si="35"/>
        <v>44.912144333644548</v>
      </c>
      <c r="S190" s="285">
        <f t="shared" si="35"/>
        <v>47.063075260104213</v>
      </c>
      <c r="T190" s="285">
        <f t="shared" si="35"/>
        <v>49.151003848717139</v>
      </c>
      <c r="U190" s="285">
        <f t="shared" si="35"/>
        <v>51.031380578935405</v>
      </c>
      <c r="V190" s="285">
        <f t="shared" si="35"/>
        <v>53.146711294402479</v>
      </c>
      <c r="W190" s="285">
        <f t="shared" si="35"/>
        <v>55.043147478388569</v>
      </c>
      <c r="X190" s="285">
        <f t="shared" si="35"/>
        <v>57.112466254967224</v>
      </c>
    </row>
    <row r="191" spans="3:24">
      <c r="C191" s="19" t="s">
        <v>373</v>
      </c>
      <c r="E191" s="285">
        <f t="shared" si="36"/>
        <v>35.572772197284479</v>
      </c>
      <c r="F191" s="285">
        <f t="shared" si="37"/>
        <v>49.550919821585452</v>
      </c>
      <c r="G191" s="285">
        <f t="shared" si="35"/>
        <v>62.69227596612847</v>
      </c>
      <c r="H191" s="285">
        <f t="shared" si="35"/>
        <v>85.110136897532925</v>
      </c>
      <c r="I191" s="285">
        <f t="shared" si="35"/>
        <v>112.40941727492248</v>
      </c>
      <c r="J191" s="285">
        <f t="shared" si="35"/>
        <v>130.85056659074797</v>
      </c>
      <c r="K191" s="285">
        <f t="shared" si="35"/>
        <v>148.21718199621847</v>
      </c>
      <c r="L191" s="285">
        <f t="shared" si="35"/>
        <v>161.27497741568823</v>
      </c>
      <c r="M191" s="285">
        <f t="shared" si="35"/>
        <v>178.46591251162712</v>
      </c>
      <c r="N191" s="285">
        <f t="shared" si="35"/>
        <v>196.86921963401824</v>
      </c>
      <c r="O191" s="285">
        <f t="shared" si="35"/>
        <v>213.2356140303734</v>
      </c>
      <c r="P191" s="285">
        <f t="shared" si="35"/>
        <v>229.48021720381593</v>
      </c>
      <c r="Q191" s="285">
        <f t="shared" si="35"/>
        <v>244.64903910967854</v>
      </c>
      <c r="R191" s="285">
        <f t="shared" si="35"/>
        <v>259.73947248472609</v>
      </c>
      <c r="S191" s="285">
        <f t="shared" si="35"/>
        <v>274.04945982385681</v>
      </c>
      <c r="T191" s="285">
        <f t="shared" si="35"/>
        <v>286.15378588870328</v>
      </c>
      <c r="U191" s="285">
        <f t="shared" si="35"/>
        <v>297.18699389194586</v>
      </c>
      <c r="V191" s="285">
        <f t="shared" si="35"/>
        <v>309.76204799142647</v>
      </c>
      <c r="W191" s="285">
        <f t="shared" si="35"/>
        <v>321.24289023604348</v>
      </c>
      <c r="X191" s="285">
        <f t="shared" si="35"/>
        <v>333.00988643935472</v>
      </c>
    </row>
    <row r="192" spans="3:24">
      <c r="C192" s="19" t="s">
        <v>374</v>
      </c>
      <c r="E192" s="285">
        <f t="shared" si="36"/>
        <v>96.989711757823926</v>
      </c>
      <c r="F192" s="285">
        <f t="shared" si="37"/>
        <v>181.05821651979926</v>
      </c>
      <c r="G192" s="285">
        <f t="shared" si="35"/>
        <v>254.73626149626676</v>
      </c>
      <c r="H192" s="285">
        <f t="shared" si="35"/>
        <v>302.55120530614107</v>
      </c>
      <c r="I192" s="285">
        <f t="shared" si="35"/>
        <v>337.19435435072245</v>
      </c>
      <c r="J192" s="285">
        <f t="shared" si="35"/>
        <v>359.03856303975692</v>
      </c>
      <c r="K192" s="285">
        <f t="shared" si="35"/>
        <v>375.38773272516096</v>
      </c>
      <c r="L192" s="285">
        <f t="shared" si="35"/>
        <v>393.54940431976479</v>
      </c>
      <c r="M192" s="285">
        <f t="shared" si="35"/>
        <v>411.19002854655326</v>
      </c>
      <c r="N192" s="285">
        <f t="shared" si="35"/>
        <v>427.8127498235786</v>
      </c>
      <c r="O192" s="285">
        <f t="shared" si="35"/>
        <v>442.15509641595725</v>
      </c>
      <c r="P192" s="285">
        <f t="shared" si="35"/>
        <v>455.547107393315</v>
      </c>
      <c r="Q192" s="285">
        <f t="shared" si="35"/>
        <v>466.77166058808149</v>
      </c>
      <c r="R192" s="285">
        <f t="shared" si="35"/>
        <v>475.78705994397967</v>
      </c>
      <c r="S192" s="285">
        <f t="shared" si="35"/>
        <v>484.46990614951756</v>
      </c>
      <c r="T192" s="285">
        <f t="shared" si="35"/>
        <v>492.69806196759038</v>
      </c>
      <c r="U192" s="285">
        <f t="shared" si="35"/>
        <v>501.90828120759369</v>
      </c>
      <c r="V192" s="285">
        <f t="shared" si="35"/>
        <v>510.70530591547401</v>
      </c>
      <c r="W192" s="285">
        <f t="shared" si="35"/>
        <v>519.11762297725375</v>
      </c>
      <c r="X192" s="285">
        <f t="shared" si="35"/>
        <v>527.63416084033065</v>
      </c>
    </row>
    <row r="193" spans="3:24">
      <c r="C193" s="19" t="s">
        <v>375</v>
      </c>
      <c r="E193" s="285">
        <f t="shared" si="36"/>
        <v>10.372782056856966</v>
      </c>
      <c r="F193" s="285">
        <f t="shared" si="37"/>
        <v>22.407679279626713</v>
      </c>
      <c r="G193" s="285">
        <f t="shared" si="35"/>
        <v>31.812835684147881</v>
      </c>
      <c r="H193" s="285">
        <f t="shared" si="35"/>
        <v>38.952405627665939</v>
      </c>
      <c r="I193" s="285">
        <f t="shared" si="35"/>
        <v>44.98678373876092</v>
      </c>
      <c r="J193" s="285">
        <f t="shared" si="35"/>
        <v>50.0247155174021</v>
      </c>
      <c r="K193" s="285">
        <f t="shared" si="35"/>
        <v>54.266334699494678</v>
      </c>
      <c r="L193" s="285">
        <f t="shared" si="35"/>
        <v>57.863535677578383</v>
      </c>
      <c r="M193" s="285">
        <f t="shared" si="35"/>
        <v>60.945885703651641</v>
      </c>
      <c r="N193" s="285">
        <f t="shared" si="35"/>
        <v>63.61583179683393</v>
      </c>
      <c r="O193" s="285">
        <f t="shared" si="35"/>
        <v>65.968974053783441</v>
      </c>
      <c r="P193" s="285">
        <f t="shared" si="35"/>
        <v>68.071327580083832</v>
      </c>
      <c r="Q193" s="285">
        <f t="shared" si="35"/>
        <v>69.974728994300136</v>
      </c>
      <c r="R193" s="285">
        <f t="shared" si="35"/>
        <v>71.725963848129453</v>
      </c>
      <c r="S193" s="285">
        <f t="shared" si="35"/>
        <v>73.269999407469584</v>
      </c>
      <c r="T193" s="285">
        <f t="shared" si="35"/>
        <v>74.80466529404255</v>
      </c>
      <c r="U193" s="285">
        <f t="shared" si="35"/>
        <v>76.329659620007405</v>
      </c>
      <c r="V193" s="285">
        <f t="shared" si="35"/>
        <v>77.84525986448277</v>
      </c>
      <c r="W193" s="285">
        <f t="shared" si="35"/>
        <v>79.349583949747</v>
      </c>
      <c r="X193" s="285">
        <f t="shared" si="35"/>
        <v>80.842459152862844</v>
      </c>
    </row>
    <row r="194" spans="3:24">
      <c r="C194" s="19" t="s">
        <v>393</v>
      </c>
      <c r="E194" s="285">
        <f t="shared" si="36"/>
        <v>2.2560471066274919</v>
      </c>
      <c r="F194" s="285">
        <f t="shared" si="37"/>
        <v>4.864228283619223</v>
      </c>
      <c r="G194" s="285">
        <f t="shared" si="35"/>
        <v>7.038375404756601</v>
      </c>
      <c r="H194" s="285">
        <f t="shared" si="35"/>
        <v>8.0133779805206391</v>
      </c>
      <c r="I194" s="285">
        <f t="shared" si="35"/>
        <v>8.8862277233120022</v>
      </c>
      <c r="J194" s="285">
        <f t="shared" si="35"/>
        <v>9.5130244751222612</v>
      </c>
      <c r="K194" s="285">
        <f t="shared" si="35"/>
        <v>9.9207805500370245</v>
      </c>
      <c r="L194" s="285">
        <f t="shared" si="35"/>
        <v>10.227909289444344</v>
      </c>
      <c r="M194" s="285">
        <f t="shared" si="35"/>
        <v>10.485217844992498</v>
      </c>
      <c r="N194" s="285">
        <f t="shared" si="35"/>
        <v>10.789412954873685</v>
      </c>
      <c r="O194" s="285">
        <f t="shared" si="35"/>
        <v>11.127349222448448</v>
      </c>
      <c r="P194" s="285">
        <f t="shared" si="35"/>
        <v>11.471946297577853</v>
      </c>
      <c r="Q194" s="285">
        <f t="shared" si="35"/>
        <v>11.93181578560133</v>
      </c>
      <c r="R194" s="285">
        <f t="shared" si="35"/>
        <v>12.372155316896517</v>
      </c>
      <c r="S194" s="285">
        <f t="shared" si="35"/>
        <v>12.752539194948501</v>
      </c>
      <c r="T194" s="285">
        <f t="shared" si="35"/>
        <v>13.130660100235302</v>
      </c>
      <c r="U194" s="285">
        <f t="shared" si="35"/>
        <v>13.47972215576706</v>
      </c>
      <c r="V194" s="285">
        <f t="shared" si="35"/>
        <v>13.769250780441673</v>
      </c>
      <c r="W194" s="285">
        <f t="shared" si="35"/>
        <v>14.06618655196594</v>
      </c>
      <c r="X194" s="285">
        <f t="shared" si="35"/>
        <v>14.349676517438002</v>
      </c>
    </row>
    <row r="195" spans="3:24">
      <c r="C195" s="19" t="s">
        <v>376</v>
      </c>
      <c r="E195" s="285">
        <f t="shared" si="36"/>
        <v>22.913146304788736</v>
      </c>
      <c r="F195" s="285">
        <f t="shared" si="37"/>
        <v>37.603274634750164</v>
      </c>
      <c r="G195" s="285">
        <f t="shared" si="35"/>
        <v>50.752417805491099</v>
      </c>
      <c r="H195" s="285">
        <f t="shared" si="35"/>
        <v>61.66417950353177</v>
      </c>
      <c r="I195" s="285">
        <f t="shared" si="35"/>
        <v>70.941702515291894</v>
      </c>
      <c r="J195" s="285">
        <f t="shared" si="35"/>
        <v>78.721207055236334</v>
      </c>
      <c r="K195" s="285">
        <f t="shared" si="35"/>
        <v>85.309642050574709</v>
      </c>
      <c r="L195" s="285">
        <f t="shared" si="35"/>
        <v>90.948789866339226</v>
      </c>
      <c r="M195" s="285">
        <f t="shared" si="35"/>
        <v>95.826733271515934</v>
      </c>
      <c r="N195" s="285">
        <f t="shared" si="35"/>
        <v>100.09695710532495</v>
      </c>
      <c r="O195" s="285">
        <f t="shared" si="35"/>
        <v>103.88906980920534</v>
      </c>
      <c r="P195" s="285">
        <f t="shared" si="35"/>
        <v>107.31914343772311</v>
      </c>
      <c r="Q195" s="285">
        <f t="shared" si="35"/>
        <v>111.57610681781409</v>
      </c>
      <c r="R195" s="285">
        <f t="shared" si="35"/>
        <v>115.99971167303367</v>
      </c>
      <c r="S195" s="285">
        <f t="shared" si="35"/>
        <v>120.06677205410669</v>
      </c>
      <c r="T195" s="285">
        <f t="shared" si="35"/>
        <v>124.04025789133365</v>
      </c>
      <c r="U195" s="285">
        <f t="shared" si="35"/>
        <v>128.18568287259848</v>
      </c>
      <c r="V195" s="285">
        <f t="shared" si="35"/>
        <v>131.89858625405233</v>
      </c>
      <c r="W195" s="285">
        <f t="shared" si="35"/>
        <v>135.64181911942063</v>
      </c>
      <c r="X195" s="285">
        <f t="shared" si="35"/>
        <v>139.0653009005822</v>
      </c>
    </row>
    <row r="196" spans="3:24">
      <c r="C196" s="19" t="s">
        <v>377</v>
      </c>
      <c r="E196" s="285">
        <f t="shared" si="36"/>
        <v>88.879509461550171</v>
      </c>
      <c r="F196" s="285">
        <f t="shared" si="37"/>
        <v>146.76090824458271</v>
      </c>
      <c r="G196" s="285">
        <f t="shared" si="35"/>
        <v>197.19799105713776</v>
      </c>
      <c r="H196" s="285">
        <f t="shared" si="35"/>
        <v>229.33317506583376</v>
      </c>
      <c r="I196" s="285">
        <f t="shared" si="35"/>
        <v>257.35657725409595</v>
      </c>
      <c r="J196" s="285">
        <f t="shared" si="35"/>
        <v>277.75390670877596</v>
      </c>
      <c r="K196" s="285">
        <f t="shared" si="35"/>
        <v>294.36952749860762</v>
      </c>
      <c r="L196" s="285">
        <f t="shared" si="35"/>
        <v>308.2767051669498</v>
      </c>
      <c r="M196" s="285">
        <f t="shared" si="35"/>
        <v>320.29433817230824</v>
      </c>
      <c r="N196" s="285">
        <f t="shared" si="35"/>
        <v>331.67387996724017</v>
      </c>
      <c r="O196" s="285">
        <f t="shared" si="35"/>
        <v>342.48285563754075</v>
      </c>
      <c r="P196" s="285">
        <f t="shared" si="35"/>
        <v>353.58619979830155</v>
      </c>
      <c r="Q196" s="285">
        <f t="shared" si="35"/>
        <v>371.1543757666056</v>
      </c>
      <c r="R196" s="285">
        <f t="shared" si="35"/>
        <v>390.24559300385351</v>
      </c>
      <c r="S196" s="285">
        <f t="shared" si="35"/>
        <v>408.5208092190037</v>
      </c>
      <c r="T196" s="285">
        <f t="shared" si="35"/>
        <v>426.08588402283249</v>
      </c>
      <c r="U196" s="285">
        <f t="shared" si="35"/>
        <v>444.54141437902604</v>
      </c>
      <c r="V196" s="285">
        <f t="shared" si="35"/>
        <v>460.17197421965142</v>
      </c>
      <c r="W196" s="285">
        <f t="shared" si="35"/>
        <v>475.30639093966079</v>
      </c>
      <c r="X196" s="285">
        <f t="shared" si="35"/>
        <v>489.49427720047669</v>
      </c>
    </row>
    <row r="197" spans="3:24">
      <c r="C197" s="19" t="s">
        <v>378</v>
      </c>
      <c r="E197" s="285">
        <f t="shared" si="36"/>
        <v>161.54450505958258</v>
      </c>
      <c r="F197" s="285">
        <f t="shared" si="37"/>
        <v>362.36312741784531</v>
      </c>
      <c r="G197" s="285">
        <f t="shared" si="35"/>
        <v>515.56945874335111</v>
      </c>
      <c r="H197" s="285">
        <f t="shared" si="35"/>
        <v>635.55229736158344</v>
      </c>
      <c r="I197" s="285">
        <f t="shared" si="35"/>
        <v>720.28672943224024</v>
      </c>
      <c r="J197" s="285">
        <f t="shared" si="35"/>
        <v>770.75298107594426</v>
      </c>
      <c r="K197" s="285">
        <f t="shared" si="35"/>
        <v>808.54416972286708</v>
      </c>
      <c r="L197" s="285">
        <f t="shared" si="35"/>
        <v>838.56204696117697</v>
      </c>
      <c r="M197" s="285">
        <f t="shared" si="35"/>
        <v>861.48229812236548</v>
      </c>
      <c r="N197" s="285">
        <f t="shared" si="35"/>
        <v>881.74352463696789</v>
      </c>
      <c r="O197" s="285">
        <f t="shared" si="35"/>
        <v>900.78218906356256</v>
      </c>
      <c r="P197" s="285">
        <f t="shared" si="35"/>
        <v>921.19849232312004</v>
      </c>
      <c r="Q197" s="285">
        <f t="shared" si="35"/>
        <v>943.69370431771108</v>
      </c>
      <c r="R197" s="285">
        <f t="shared" si="35"/>
        <v>967.46780554093107</v>
      </c>
      <c r="S197" s="285">
        <f t="shared" si="35"/>
        <v>987.38728806791994</v>
      </c>
      <c r="T197" s="285">
        <f t="shared" si="35"/>
        <v>1005.5081395377184</v>
      </c>
      <c r="U197" s="285">
        <f t="shared" si="35"/>
        <v>1023.1316968153621</v>
      </c>
      <c r="V197" s="285">
        <f t="shared" si="35"/>
        <v>1039.2976686436496</v>
      </c>
      <c r="W197" s="285">
        <f t="shared" si="35"/>
        <v>1054.5325364292617</v>
      </c>
      <c r="X197" s="285">
        <f t="shared" si="35"/>
        <v>1068.5742171862671</v>
      </c>
    </row>
    <row r="198" spans="3:24">
      <c r="C198" s="97" t="s">
        <v>394</v>
      </c>
      <c r="E198" s="285">
        <f t="shared" si="36"/>
        <v>158.82443889819626</v>
      </c>
      <c r="F198" s="285">
        <f t="shared" si="37"/>
        <v>374.10449873468309</v>
      </c>
      <c r="G198" s="285">
        <f t="shared" ref="G198:X200" si="38">F198+G178</f>
        <v>546.82889337545089</v>
      </c>
      <c r="H198" s="285">
        <f t="shared" si="38"/>
        <v>679.33345299195889</v>
      </c>
      <c r="I198" s="285">
        <f t="shared" si="38"/>
        <v>774.88074899753315</v>
      </c>
      <c r="J198" s="285">
        <f t="shared" si="38"/>
        <v>835.91510716589391</v>
      </c>
      <c r="K198" s="285">
        <f t="shared" si="38"/>
        <v>884.06756228846893</v>
      </c>
      <c r="L198" s="285">
        <f t="shared" si="38"/>
        <v>922.50162789967999</v>
      </c>
      <c r="M198" s="285">
        <f t="shared" si="38"/>
        <v>953.12596817371775</v>
      </c>
      <c r="N198" s="285">
        <f t="shared" si="38"/>
        <v>981.49084759632149</v>
      </c>
      <c r="O198" s="285">
        <f t="shared" si="38"/>
        <v>1008.2639923092255</v>
      </c>
      <c r="P198" s="285">
        <f t="shared" si="38"/>
        <v>1035.9402212063092</v>
      </c>
      <c r="Q198" s="285">
        <f t="shared" si="38"/>
        <v>1066.6803582442333</v>
      </c>
      <c r="R198" s="285">
        <f t="shared" si="38"/>
        <v>1097.8449525729973</v>
      </c>
      <c r="S198" s="285">
        <f t="shared" si="38"/>
        <v>1123.9080888473757</v>
      </c>
      <c r="T198" s="285">
        <f t="shared" si="38"/>
        <v>1149.0658971869029</v>
      </c>
      <c r="U198" s="285">
        <f t="shared" si="38"/>
        <v>1173.5288264646963</v>
      </c>
      <c r="V198" s="285">
        <f t="shared" si="38"/>
        <v>1195.9054690448595</v>
      </c>
      <c r="W198" s="285">
        <f t="shared" si="38"/>
        <v>1217.7721950431576</v>
      </c>
      <c r="X198" s="285">
        <f t="shared" si="38"/>
        <v>1238.7375443821493</v>
      </c>
    </row>
    <row r="199" spans="3:24">
      <c r="C199" s="19" t="s">
        <v>379</v>
      </c>
      <c r="E199" s="285">
        <f t="shared" si="36"/>
        <v>118.98985326352367</v>
      </c>
      <c r="F199" s="285">
        <f t="shared" si="37"/>
        <v>198.76344571677987</v>
      </c>
      <c r="G199" s="285">
        <f t="shared" si="38"/>
        <v>269.08111269983567</v>
      </c>
      <c r="H199" s="285">
        <f t="shared" si="38"/>
        <v>312.80603934780476</v>
      </c>
      <c r="I199" s="285">
        <f t="shared" si="38"/>
        <v>355.64859899348164</v>
      </c>
      <c r="J199" s="285">
        <f t="shared" si="38"/>
        <v>387.48170906346144</v>
      </c>
      <c r="K199" s="285">
        <f t="shared" si="38"/>
        <v>412.98257073759106</v>
      </c>
      <c r="L199" s="285">
        <f t="shared" si="38"/>
        <v>428.07338455871172</v>
      </c>
      <c r="M199" s="285">
        <f t="shared" si="38"/>
        <v>441.90512661521177</v>
      </c>
      <c r="N199" s="285">
        <f t="shared" si="38"/>
        <v>460.29531755325536</v>
      </c>
      <c r="O199" s="285">
        <f t="shared" si="38"/>
        <v>483.10506634900594</v>
      </c>
      <c r="P199" s="285">
        <f t="shared" si="38"/>
        <v>505.90874932544864</v>
      </c>
      <c r="Q199" s="285">
        <f t="shared" si="38"/>
        <v>531.46055379995562</v>
      </c>
      <c r="R199" s="285">
        <f t="shared" si="38"/>
        <v>562.43855337998139</v>
      </c>
      <c r="S199" s="285">
        <f t="shared" si="38"/>
        <v>594.57917050574792</v>
      </c>
      <c r="T199" s="285">
        <f t="shared" si="38"/>
        <v>627.00654034629395</v>
      </c>
      <c r="U199" s="285">
        <f t="shared" si="38"/>
        <v>658.70246747596445</v>
      </c>
      <c r="V199" s="285">
        <f t="shared" si="38"/>
        <v>688.9284654666277</v>
      </c>
      <c r="W199" s="285">
        <f t="shared" si="38"/>
        <v>718.53714799730028</v>
      </c>
      <c r="X199" s="285">
        <f t="shared" si="38"/>
        <v>747.76189688341344</v>
      </c>
    </row>
    <row r="200" spans="3:24">
      <c r="C200" s="19" t="s">
        <v>380</v>
      </c>
      <c r="E200" s="285">
        <f t="shared" si="36"/>
        <v>137.95478975710412</v>
      </c>
      <c r="F200" s="285">
        <f t="shared" si="37"/>
        <v>307.48610336540611</v>
      </c>
      <c r="G200" s="285">
        <f t="shared" si="38"/>
        <v>432.6605304174297</v>
      </c>
      <c r="H200" s="285">
        <f t="shared" si="38"/>
        <v>535.7993274327273</v>
      </c>
      <c r="I200" s="285">
        <f t="shared" si="38"/>
        <v>617.77288724993139</v>
      </c>
      <c r="J200" s="285">
        <f t="shared" si="38"/>
        <v>671.59935394894808</v>
      </c>
      <c r="K200" s="285">
        <f t="shared" si="38"/>
        <v>722.39685872760447</v>
      </c>
      <c r="L200" s="285">
        <f t="shared" si="38"/>
        <v>765.05541747954771</v>
      </c>
      <c r="M200" s="285">
        <f t="shared" si="38"/>
        <v>805.18914126277593</v>
      </c>
      <c r="N200" s="285">
        <f t="shared" si="38"/>
        <v>843.50157504069296</v>
      </c>
      <c r="O200" s="285">
        <f t="shared" si="38"/>
        <v>876.71048379358422</v>
      </c>
      <c r="P200" s="285">
        <f t="shared" si="38"/>
        <v>910.43552161938771</v>
      </c>
      <c r="Q200" s="285">
        <f t="shared" si="38"/>
        <v>943.09347788011951</v>
      </c>
      <c r="R200" s="285">
        <f t="shared" si="38"/>
        <v>973.90934914801278</v>
      </c>
      <c r="S200" s="285">
        <f t="shared" si="38"/>
        <v>1000.7911617502957</v>
      </c>
      <c r="T200" s="285">
        <f t="shared" si="38"/>
        <v>1028.0599449706499</v>
      </c>
      <c r="U200" s="285">
        <f t="shared" si="38"/>
        <v>1052.681470995678</v>
      </c>
      <c r="V200" s="285">
        <f t="shared" si="38"/>
        <v>1078.2364576162083</v>
      </c>
      <c r="W200" s="285">
        <f t="shared" si="38"/>
        <v>1102.5504174206758</v>
      </c>
      <c r="X200" s="285">
        <f t="shared" si="38"/>
        <v>1125.6034156219064</v>
      </c>
    </row>
  </sheetData>
  <mergeCells count="1">
    <mergeCell ref="B1:S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dimension ref="A1:CB159"/>
  <sheetViews>
    <sheetView topLeftCell="B7" zoomScale="85" zoomScaleNormal="85" workbookViewId="0">
      <selection activeCell="E34" sqref="E34"/>
    </sheetView>
  </sheetViews>
  <sheetFormatPr defaultRowHeight="12.75"/>
  <cols>
    <col min="1" max="1" width="22" style="19" customWidth="1"/>
    <col min="2" max="2" width="20.28515625" style="19" customWidth="1"/>
    <col min="3" max="3" width="20.5703125" style="19" customWidth="1"/>
    <col min="4" max="4" width="17.7109375" style="19" customWidth="1"/>
    <col min="5" max="13" width="12" style="19" customWidth="1"/>
    <col min="14" max="24" width="10.42578125" style="19" bestFit="1" customWidth="1"/>
    <col min="25" max="25" width="17.7109375" style="19" bestFit="1" customWidth="1"/>
    <col min="26" max="255" width="9.140625" style="19"/>
    <col min="256" max="256" width="35" style="19" customWidth="1"/>
    <col min="257" max="257" width="16" style="19" customWidth="1"/>
    <col min="258" max="258" width="29.140625" style="19" customWidth="1"/>
    <col min="259" max="259" width="12.85546875" style="19" bestFit="1" customWidth="1"/>
    <col min="260" max="260" width="9.42578125" style="19" customWidth="1"/>
    <col min="261" max="511" width="9.140625" style="19"/>
    <col min="512" max="512" width="35" style="19" customWidth="1"/>
    <col min="513" max="513" width="16" style="19" customWidth="1"/>
    <col min="514" max="514" width="29.140625" style="19" customWidth="1"/>
    <col min="515" max="515" width="12.85546875" style="19" bestFit="1" customWidth="1"/>
    <col min="516" max="516" width="9.42578125" style="19" customWidth="1"/>
    <col min="517" max="767" width="9.140625" style="19"/>
    <col min="768" max="768" width="35" style="19" customWidth="1"/>
    <col min="769" max="769" width="16" style="19" customWidth="1"/>
    <col min="770" max="770" width="29.140625" style="19" customWidth="1"/>
    <col min="771" max="771" width="12.85546875" style="19" bestFit="1" customWidth="1"/>
    <col min="772" max="772" width="9.42578125" style="19" customWidth="1"/>
    <col min="773" max="1023" width="9.140625" style="19"/>
    <col min="1024" max="1024" width="35" style="19" customWidth="1"/>
    <col min="1025" max="1025" width="16" style="19" customWidth="1"/>
    <col min="1026" max="1026" width="29.140625" style="19" customWidth="1"/>
    <col min="1027" max="1027" width="12.85546875" style="19" bestFit="1" customWidth="1"/>
    <col min="1028" max="1028" width="9.42578125" style="19" customWidth="1"/>
    <col min="1029" max="1279" width="9.140625" style="19"/>
    <col min="1280" max="1280" width="35" style="19" customWidth="1"/>
    <col min="1281" max="1281" width="16" style="19" customWidth="1"/>
    <col min="1282" max="1282" width="29.140625" style="19" customWidth="1"/>
    <col min="1283" max="1283" width="12.85546875" style="19" bestFit="1" customWidth="1"/>
    <col min="1284" max="1284" width="9.42578125" style="19" customWidth="1"/>
    <col min="1285" max="1535" width="9.140625" style="19"/>
    <col min="1536" max="1536" width="35" style="19" customWidth="1"/>
    <col min="1537" max="1537" width="16" style="19" customWidth="1"/>
    <col min="1538" max="1538" width="29.140625" style="19" customWidth="1"/>
    <col min="1539" max="1539" width="12.85546875" style="19" bestFit="1" customWidth="1"/>
    <col min="1540" max="1540" width="9.42578125" style="19" customWidth="1"/>
    <col min="1541" max="1791" width="9.140625" style="19"/>
    <col min="1792" max="1792" width="35" style="19" customWidth="1"/>
    <col min="1793" max="1793" width="16" style="19" customWidth="1"/>
    <col min="1794" max="1794" width="29.140625" style="19" customWidth="1"/>
    <col min="1795" max="1795" width="12.85546875" style="19" bestFit="1" customWidth="1"/>
    <col min="1796" max="1796" width="9.42578125" style="19" customWidth="1"/>
    <col min="1797" max="2047" width="9.140625" style="19"/>
    <col min="2048" max="2048" width="35" style="19" customWidth="1"/>
    <col min="2049" max="2049" width="16" style="19" customWidth="1"/>
    <col min="2050" max="2050" width="29.140625" style="19" customWidth="1"/>
    <col min="2051" max="2051" width="12.85546875" style="19" bestFit="1" customWidth="1"/>
    <col min="2052" max="2052" width="9.42578125" style="19" customWidth="1"/>
    <col min="2053" max="2303" width="9.140625" style="19"/>
    <col min="2304" max="2304" width="35" style="19" customWidth="1"/>
    <col min="2305" max="2305" width="16" style="19" customWidth="1"/>
    <col min="2306" max="2306" width="29.140625" style="19" customWidth="1"/>
    <col min="2307" max="2307" width="12.85546875" style="19" bestFit="1" customWidth="1"/>
    <col min="2308" max="2308" width="9.42578125" style="19" customWidth="1"/>
    <col min="2309" max="2559" width="9.140625" style="19"/>
    <col min="2560" max="2560" width="35" style="19" customWidth="1"/>
    <col min="2561" max="2561" width="16" style="19" customWidth="1"/>
    <col min="2562" max="2562" width="29.140625" style="19" customWidth="1"/>
    <col min="2563" max="2563" width="12.85546875" style="19" bestFit="1" customWidth="1"/>
    <col min="2564" max="2564" width="9.42578125" style="19" customWidth="1"/>
    <col min="2565" max="2815" width="9.140625" style="19"/>
    <col min="2816" max="2816" width="35" style="19" customWidth="1"/>
    <col min="2817" max="2817" width="16" style="19" customWidth="1"/>
    <col min="2818" max="2818" width="29.140625" style="19" customWidth="1"/>
    <col min="2819" max="2819" width="12.85546875" style="19" bestFit="1" customWidth="1"/>
    <col min="2820" max="2820" width="9.42578125" style="19" customWidth="1"/>
    <col min="2821" max="3071" width="9.140625" style="19"/>
    <col min="3072" max="3072" width="35" style="19" customWidth="1"/>
    <col min="3073" max="3073" width="16" style="19" customWidth="1"/>
    <col min="3074" max="3074" width="29.140625" style="19" customWidth="1"/>
    <col min="3075" max="3075" width="12.85546875" style="19" bestFit="1" customWidth="1"/>
    <col min="3076" max="3076" width="9.42578125" style="19" customWidth="1"/>
    <col min="3077" max="3327" width="9.140625" style="19"/>
    <col min="3328" max="3328" width="35" style="19" customWidth="1"/>
    <col min="3329" max="3329" width="16" style="19" customWidth="1"/>
    <col min="3330" max="3330" width="29.140625" style="19" customWidth="1"/>
    <col min="3331" max="3331" width="12.85546875" style="19" bestFit="1" customWidth="1"/>
    <col min="3332" max="3332" width="9.42578125" style="19" customWidth="1"/>
    <col min="3333" max="3583" width="9.140625" style="19"/>
    <col min="3584" max="3584" width="35" style="19" customWidth="1"/>
    <col min="3585" max="3585" width="16" style="19" customWidth="1"/>
    <col min="3586" max="3586" width="29.140625" style="19" customWidth="1"/>
    <col min="3587" max="3587" width="12.85546875" style="19" bestFit="1" customWidth="1"/>
    <col min="3588" max="3588" width="9.42578125" style="19" customWidth="1"/>
    <col min="3589" max="3839" width="9.140625" style="19"/>
    <col min="3840" max="3840" width="35" style="19" customWidth="1"/>
    <col min="3841" max="3841" width="16" style="19" customWidth="1"/>
    <col min="3842" max="3842" width="29.140625" style="19" customWidth="1"/>
    <col min="3843" max="3843" width="12.85546875" style="19" bestFit="1" customWidth="1"/>
    <col min="3844" max="3844" width="9.42578125" style="19" customWidth="1"/>
    <col min="3845" max="4095" width="9.140625" style="19"/>
    <col min="4096" max="4096" width="35" style="19" customWidth="1"/>
    <col min="4097" max="4097" width="16" style="19" customWidth="1"/>
    <col min="4098" max="4098" width="29.140625" style="19" customWidth="1"/>
    <col min="4099" max="4099" width="12.85546875" style="19" bestFit="1" customWidth="1"/>
    <col min="4100" max="4100" width="9.42578125" style="19" customWidth="1"/>
    <col min="4101" max="4351" width="9.140625" style="19"/>
    <col min="4352" max="4352" width="35" style="19" customWidth="1"/>
    <col min="4353" max="4353" width="16" style="19" customWidth="1"/>
    <col min="4354" max="4354" width="29.140625" style="19" customWidth="1"/>
    <col min="4355" max="4355" width="12.85546875" style="19" bestFit="1" customWidth="1"/>
    <col min="4356" max="4356" width="9.42578125" style="19" customWidth="1"/>
    <col min="4357" max="4607" width="9.140625" style="19"/>
    <col min="4608" max="4608" width="35" style="19" customWidth="1"/>
    <col min="4609" max="4609" width="16" style="19" customWidth="1"/>
    <col min="4610" max="4610" width="29.140625" style="19" customWidth="1"/>
    <col min="4611" max="4611" width="12.85546875" style="19" bestFit="1" customWidth="1"/>
    <col min="4612" max="4612" width="9.42578125" style="19" customWidth="1"/>
    <col min="4613" max="4863" width="9.140625" style="19"/>
    <col min="4864" max="4864" width="35" style="19" customWidth="1"/>
    <col min="4865" max="4865" width="16" style="19" customWidth="1"/>
    <col min="4866" max="4866" width="29.140625" style="19" customWidth="1"/>
    <col min="4867" max="4867" width="12.85546875" style="19" bestFit="1" customWidth="1"/>
    <col min="4868" max="4868" width="9.42578125" style="19" customWidth="1"/>
    <col min="4869" max="5119" width="9.140625" style="19"/>
    <col min="5120" max="5120" width="35" style="19" customWidth="1"/>
    <col min="5121" max="5121" width="16" style="19" customWidth="1"/>
    <col min="5122" max="5122" width="29.140625" style="19" customWidth="1"/>
    <col min="5123" max="5123" width="12.85546875" style="19" bestFit="1" customWidth="1"/>
    <col min="5124" max="5124" width="9.42578125" style="19" customWidth="1"/>
    <col min="5125" max="5375" width="9.140625" style="19"/>
    <col min="5376" max="5376" width="35" style="19" customWidth="1"/>
    <col min="5377" max="5377" width="16" style="19" customWidth="1"/>
    <col min="5378" max="5378" width="29.140625" style="19" customWidth="1"/>
    <col min="5379" max="5379" width="12.85546875" style="19" bestFit="1" customWidth="1"/>
    <col min="5380" max="5380" width="9.42578125" style="19" customWidth="1"/>
    <col min="5381" max="5631" width="9.140625" style="19"/>
    <col min="5632" max="5632" width="35" style="19" customWidth="1"/>
    <col min="5633" max="5633" width="16" style="19" customWidth="1"/>
    <col min="5634" max="5634" width="29.140625" style="19" customWidth="1"/>
    <col min="5635" max="5635" width="12.85546875" style="19" bestFit="1" customWidth="1"/>
    <col min="5636" max="5636" width="9.42578125" style="19" customWidth="1"/>
    <col min="5637" max="5887" width="9.140625" style="19"/>
    <col min="5888" max="5888" width="35" style="19" customWidth="1"/>
    <col min="5889" max="5889" width="16" style="19" customWidth="1"/>
    <col min="5890" max="5890" width="29.140625" style="19" customWidth="1"/>
    <col min="5891" max="5891" width="12.85546875" style="19" bestFit="1" customWidth="1"/>
    <col min="5892" max="5892" width="9.42578125" style="19" customWidth="1"/>
    <col min="5893" max="6143" width="9.140625" style="19"/>
    <col min="6144" max="6144" width="35" style="19" customWidth="1"/>
    <col min="6145" max="6145" width="16" style="19" customWidth="1"/>
    <col min="6146" max="6146" width="29.140625" style="19" customWidth="1"/>
    <col min="6147" max="6147" width="12.85546875" style="19" bestFit="1" customWidth="1"/>
    <col min="6148" max="6148" width="9.42578125" style="19" customWidth="1"/>
    <col min="6149" max="6399" width="9.140625" style="19"/>
    <col min="6400" max="6400" width="35" style="19" customWidth="1"/>
    <col min="6401" max="6401" width="16" style="19" customWidth="1"/>
    <col min="6402" max="6402" width="29.140625" style="19" customWidth="1"/>
    <col min="6403" max="6403" width="12.85546875" style="19" bestFit="1" customWidth="1"/>
    <col min="6404" max="6404" width="9.42578125" style="19" customWidth="1"/>
    <col min="6405" max="6655" width="9.140625" style="19"/>
    <col min="6656" max="6656" width="35" style="19" customWidth="1"/>
    <col min="6657" max="6657" width="16" style="19" customWidth="1"/>
    <col min="6658" max="6658" width="29.140625" style="19" customWidth="1"/>
    <col min="6659" max="6659" width="12.85546875" style="19" bestFit="1" customWidth="1"/>
    <col min="6660" max="6660" width="9.42578125" style="19" customWidth="1"/>
    <col min="6661" max="6911" width="9.140625" style="19"/>
    <col min="6912" max="6912" width="35" style="19" customWidth="1"/>
    <col min="6913" max="6913" width="16" style="19" customWidth="1"/>
    <col min="6914" max="6914" width="29.140625" style="19" customWidth="1"/>
    <col min="6915" max="6915" width="12.85546875" style="19" bestFit="1" customWidth="1"/>
    <col min="6916" max="6916" width="9.42578125" style="19" customWidth="1"/>
    <col min="6917" max="7167" width="9.140625" style="19"/>
    <col min="7168" max="7168" width="35" style="19" customWidth="1"/>
    <col min="7169" max="7169" width="16" style="19" customWidth="1"/>
    <col min="7170" max="7170" width="29.140625" style="19" customWidth="1"/>
    <col min="7171" max="7171" width="12.85546875" style="19" bestFit="1" customWidth="1"/>
    <col min="7172" max="7172" width="9.42578125" style="19" customWidth="1"/>
    <col min="7173" max="7423" width="9.140625" style="19"/>
    <col min="7424" max="7424" width="35" style="19" customWidth="1"/>
    <col min="7425" max="7425" width="16" style="19" customWidth="1"/>
    <col min="7426" max="7426" width="29.140625" style="19" customWidth="1"/>
    <col min="7427" max="7427" width="12.85546875" style="19" bestFit="1" customWidth="1"/>
    <col min="7428" max="7428" width="9.42578125" style="19" customWidth="1"/>
    <col min="7429" max="7679" width="9.140625" style="19"/>
    <col min="7680" max="7680" width="35" style="19" customWidth="1"/>
    <col min="7681" max="7681" width="16" style="19" customWidth="1"/>
    <col min="7682" max="7682" width="29.140625" style="19" customWidth="1"/>
    <col min="7683" max="7683" width="12.85546875" style="19" bestFit="1" customWidth="1"/>
    <col min="7684" max="7684" width="9.42578125" style="19" customWidth="1"/>
    <col min="7685" max="7935" width="9.140625" style="19"/>
    <col min="7936" max="7936" width="35" style="19" customWidth="1"/>
    <col min="7937" max="7937" width="16" style="19" customWidth="1"/>
    <col min="7938" max="7938" width="29.140625" style="19" customWidth="1"/>
    <col min="7939" max="7939" width="12.85546875" style="19" bestFit="1" customWidth="1"/>
    <col min="7940" max="7940" width="9.42578125" style="19" customWidth="1"/>
    <col min="7941" max="8191" width="9.140625" style="19"/>
    <col min="8192" max="8192" width="35" style="19" customWidth="1"/>
    <col min="8193" max="8193" width="16" style="19" customWidth="1"/>
    <col min="8194" max="8194" width="29.140625" style="19" customWidth="1"/>
    <col min="8195" max="8195" width="12.85546875" style="19" bestFit="1" customWidth="1"/>
    <col min="8196" max="8196" width="9.42578125" style="19" customWidth="1"/>
    <col min="8197" max="8447" width="9.140625" style="19"/>
    <col min="8448" max="8448" width="35" style="19" customWidth="1"/>
    <col min="8449" max="8449" width="16" style="19" customWidth="1"/>
    <col min="8450" max="8450" width="29.140625" style="19" customWidth="1"/>
    <col min="8451" max="8451" width="12.85546875" style="19" bestFit="1" customWidth="1"/>
    <col min="8452" max="8452" width="9.42578125" style="19" customWidth="1"/>
    <col min="8453" max="8703" width="9.140625" style="19"/>
    <col min="8704" max="8704" width="35" style="19" customWidth="1"/>
    <col min="8705" max="8705" width="16" style="19" customWidth="1"/>
    <col min="8706" max="8706" width="29.140625" style="19" customWidth="1"/>
    <col min="8707" max="8707" width="12.85546875" style="19" bestFit="1" customWidth="1"/>
    <col min="8708" max="8708" width="9.42578125" style="19" customWidth="1"/>
    <col min="8709" max="8959" width="9.140625" style="19"/>
    <col min="8960" max="8960" width="35" style="19" customWidth="1"/>
    <col min="8961" max="8961" width="16" style="19" customWidth="1"/>
    <col min="8962" max="8962" width="29.140625" style="19" customWidth="1"/>
    <col min="8963" max="8963" width="12.85546875" style="19" bestFit="1" customWidth="1"/>
    <col min="8964" max="8964" width="9.42578125" style="19" customWidth="1"/>
    <col min="8965" max="9215" width="9.140625" style="19"/>
    <col min="9216" max="9216" width="35" style="19" customWidth="1"/>
    <col min="9217" max="9217" width="16" style="19" customWidth="1"/>
    <col min="9218" max="9218" width="29.140625" style="19" customWidth="1"/>
    <col min="9219" max="9219" width="12.85546875" style="19" bestFit="1" customWidth="1"/>
    <col min="9220" max="9220" width="9.42578125" style="19" customWidth="1"/>
    <col min="9221" max="9471" width="9.140625" style="19"/>
    <col min="9472" max="9472" width="35" style="19" customWidth="1"/>
    <col min="9473" max="9473" width="16" style="19" customWidth="1"/>
    <col min="9474" max="9474" width="29.140625" style="19" customWidth="1"/>
    <col min="9475" max="9475" width="12.85546875" style="19" bestFit="1" customWidth="1"/>
    <col min="9476" max="9476" width="9.42578125" style="19" customWidth="1"/>
    <col min="9477" max="9727" width="9.140625" style="19"/>
    <col min="9728" max="9728" width="35" style="19" customWidth="1"/>
    <col min="9729" max="9729" width="16" style="19" customWidth="1"/>
    <col min="9730" max="9730" width="29.140625" style="19" customWidth="1"/>
    <col min="9731" max="9731" width="12.85546875" style="19" bestFit="1" customWidth="1"/>
    <col min="9732" max="9732" width="9.42578125" style="19" customWidth="1"/>
    <col min="9733" max="9983" width="9.140625" style="19"/>
    <col min="9984" max="9984" width="35" style="19" customWidth="1"/>
    <col min="9985" max="9985" width="16" style="19" customWidth="1"/>
    <col min="9986" max="9986" width="29.140625" style="19" customWidth="1"/>
    <col min="9987" max="9987" width="12.85546875" style="19" bestFit="1" customWidth="1"/>
    <col min="9988" max="9988" width="9.42578125" style="19" customWidth="1"/>
    <col min="9989" max="10239" width="9.140625" style="19"/>
    <col min="10240" max="10240" width="35" style="19" customWidth="1"/>
    <col min="10241" max="10241" width="16" style="19" customWidth="1"/>
    <col min="10242" max="10242" width="29.140625" style="19" customWidth="1"/>
    <col min="10243" max="10243" width="12.85546875" style="19" bestFit="1" customWidth="1"/>
    <col min="10244" max="10244" width="9.42578125" style="19" customWidth="1"/>
    <col min="10245" max="10495" width="9.140625" style="19"/>
    <col min="10496" max="10496" width="35" style="19" customWidth="1"/>
    <col min="10497" max="10497" width="16" style="19" customWidth="1"/>
    <col min="10498" max="10498" width="29.140625" style="19" customWidth="1"/>
    <col min="10499" max="10499" width="12.85546875" style="19" bestFit="1" customWidth="1"/>
    <col min="10500" max="10500" width="9.42578125" style="19" customWidth="1"/>
    <col min="10501" max="10751" width="9.140625" style="19"/>
    <col min="10752" max="10752" width="35" style="19" customWidth="1"/>
    <col min="10753" max="10753" width="16" style="19" customWidth="1"/>
    <col min="10754" max="10754" width="29.140625" style="19" customWidth="1"/>
    <col min="10755" max="10755" width="12.85546875" style="19" bestFit="1" customWidth="1"/>
    <col min="10756" max="10756" width="9.42578125" style="19" customWidth="1"/>
    <col min="10757" max="11007" width="9.140625" style="19"/>
    <col min="11008" max="11008" width="35" style="19" customWidth="1"/>
    <col min="11009" max="11009" width="16" style="19" customWidth="1"/>
    <col min="11010" max="11010" width="29.140625" style="19" customWidth="1"/>
    <col min="11011" max="11011" width="12.85546875" style="19" bestFit="1" customWidth="1"/>
    <col min="11012" max="11012" width="9.42578125" style="19" customWidth="1"/>
    <col min="11013" max="11263" width="9.140625" style="19"/>
    <col min="11264" max="11264" width="35" style="19" customWidth="1"/>
    <col min="11265" max="11265" width="16" style="19" customWidth="1"/>
    <col min="11266" max="11266" width="29.140625" style="19" customWidth="1"/>
    <col min="11267" max="11267" width="12.85546875" style="19" bestFit="1" customWidth="1"/>
    <col min="11268" max="11268" width="9.42578125" style="19" customWidth="1"/>
    <col min="11269" max="11519" width="9.140625" style="19"/>
    <col min="11520" max="11520" width="35" style="19" customWidth="1"/>
    <col min="11521" max="11521" width="16" style="19" customWidth="1"/>
    <col min="11522" max="11522" width="29.140625" style="19" customWidth="1"/>
    <col min="11523" max="11523" width="12.85546875" style="19" bestFit="1" customWidth="1"/>
    <col min="11524" max="11524" width="9.42578125" style="19" customWidth="1"/>
    <col min="11525" max="11775" width="9.140625" style="19"/>
    <col min="11776" max="11776" width="35" style="19" customWidth="1"/>
    <col min="11777" max="11777" width="16" style="19" customWidth="1"/>
    <col min="11778" max="11778" width="29.140625" style="19" customWidth="1"/>
    <col min="11779" max="11779" width="12.85546875" style="19" bestFit="1" customWidth="1"/>
    <col min="11780" max="11780" width="9.42578125" style="19" customWidth="1"/>
    <col min="11781" max="12031" width="9.140625" style="19"/>
    <col min="12032" max="12032" width="35" style="19" customWidth="1"/>
    <col min="12033" max="12033" width="16" style="19" customWidth="1"/>
    <col min="12034" max="12034" width="29.140625" style="19" customWidth="1"/>
    <col min="12035" max="12035" width="12.85546875" style="19" bestFit="1" customWidth="1"/>
    <col min="12036" max="12036" width="9.42578125" style="19" customWidth="1"/>
    <col min="12037" max="12287" width="9.140625" style="19"/>
    <col min="12288" max="12288" width="35" style="19" customWidth="1"/>
    <col min="12289" max="12289" width="16" style="19" customWidth="1"/>
    <col min="12290" max="12290" width="29.140625" style="19" customWidth="1"/>
    <col min="12291" max="12291" width="12.85546875" style="19" bestFit="1" customWidth="1"/>
    <col min="12292" max="12292" width="9.42578125" style="19" customWidth="1"/>
    <col min="12293" max="12543" width="9.140625" style="19"/>
    <col min="12544" max="12544" width="35" style="19" customWidth="1"/>
    <col min="12545" max="12545" width="16" style="19" customWidth="1"/>
    <col min="12546" max="12546" width="29.140625" style="19" customWidth="1"/>
    <col min="12547" max="12547" width="12.85546875" style="19" bestFit="1" customWidth="1"/>
    <col min="12548" max="12548" width="9.42578125" style="19" customWidth="1"/>
    <col min="12549" max="12799" width="9.140625" style="19"/>
    <col min="12800" max="12800" width="35" style="19" customWidth="1"/>
    <col min="12801" max="12801" width="16" style="19" customWidth="1"/>
    <col min="12802" max="12802" width="29.140625" style="19" customWidth="1"/>
    <col min="12803" max="12803" width="12.85546875" style="19" bestFit="1" customWidth="1"/>
    <col min="12804" max="12804" width="9.42578125" style="19" customWidth="1"/>
    <col min="12805" max="13055" width="9.140625" style="19"/>
    <col min="13056" max="13056" width="35" style="19" customWidth="1"/>
    <col min="13057" max="13057" width="16" style="19" customWidth="1"/>
    <col min="13058" max="13058" width="29.140625" style="19" customWidth="1"/>
    <col min="13059" max="13059" width="12.85546875" style="19" bestFit="1" customWidth="1"/>
    <col min="13060" max="13060" width="9.42578125" style="19" customWidth="1"/>
    <col min="13061" max="13311" width="9.140625" style="19"/>
    <col min="13312" max="13312" width="35" style="19" customWidth="1"/>
    <col min="13313" max="13313" width="16" style="19" customWidth="1"/>
    <col min="13314" max="13314" width="29.140625" style="19" customWidth="1"/>
    <col min="13315" max="13315" width="12.85546875" style="19" bestFit="1" customWidth="1"/>
    <col min="13316" max="13316" width="9.42578125" style="19" customWidth="1"/>
    <col min="13317" max="13567" width="9.140625" style="19"/>
    <col min="13568" max="13568" width="35" style="19" customWidth="1"/>
    <col min="13569" max="13569" width="16" style="19" customWidth="1"/>
    <col min="13570" max="13570" width="29.140625" style="19" customWidth="1"/>
    <col min="13571" max="13571" width="12.85546875" style="19" bestFit="1" customWidth="1"/>
    <col min="13572" max="13572" width="9.42578125" style="19" customWidth="1"/>
    <col min="13573" max="13823" width="9.140625" style="19"/>
    <col min="13824" max="13824" width="35" style="19" customWidth="1"/>
    <col min="13825" max="13825" width="16" style="19" customWidth="1"/>
    <col min="13826" max="13826" width="29.140625" style="19" customWidth="1"/>
    <col min="13827" max="13827" width="12.85546875" style="19" bestFit="1" customWidth="1"/>
    <col min="13828" max="13828" width="9.42578125" style="19" customWidth="1"/>
    <col min="13829" max="14079" width="9.140625" style="19"/>
    <col min="14080" max="14080" width="35" style="19" customWidth="1"/>
    <col min="14081" max="14081" width="16" style="19" customWidth="1"/>
    <col min="14082" max="14082" width="29.140625" style="19" customWidth="1"/>
    <col min="14083" max="14083" width="12.85546875" style="19" bestFit="1" customWidth="1"/>
    <col min="14084" max="14084" width="9.42578125" style="19" customWidth="1"/>
    <col min="14085" max="14335" width="9.140625" style="19"/>
    <col min="14336" max="14336" width="35" style="19" customWidth="1"/>
    <col min="14337" max="14337" width="16" style="19" customWidth="1"/>
    <col min="14338" max="14338" width="29.140625" style="19" customWidth="1"/>
    <col min="14339" max="14339" width="12.85546875" style="19" bestFit="1" customWidth="1"/>
    <col min="14340" max="14340" width="9.42578125" style="19" customWidth="1"/>
    <col min="14341" max="14591" width="9.140625" style="19"/>
    <col min="14592" max="14592" width="35" style="19" customWidth="1"/>
    <col min="14593" max="14593" width="16" style="19" customWidth="1"/>
    <col min="14594" max="14594" width="29.140625" style="19" customWidth="1"/>
    <col min="14595" max="14595" width="12.85546875" style="19" bestFit="1" customWidth="1"/>
    <col min="14596" max="14596" width="9.42578125" style="19" customWidth="1"/>
    <col min="14597" max="14847" width="9.140625" style="19"/>
    <col min="14848" max="14848" width="35" style="19" customWidth="1"/>
    <col min="14849" max="14849" width="16" style="19" customWidth="1"/>
    <col min="14850" max="14850" width="29.140625" style="19" customWidth="1"/>
    <col min="14851" max="14851" width="12.85546875" style="19" bestFit="1" customWidth="1"/>
    <col min="14852" max="14852" width="9.42578125" style="19" customWidth="1"/>
    <col min="14853" max="15103" width="9.140625" style="19"/>
    <col min="15104" max="15104" width="35" style="19" customWidth="1"/>
    <col min="15105" max="15105" width="16" style="19" customWidth="1"/>
    <col min="15106" max="15106" width="29.140625" style="19" customWidth="1"/>
    <col min="15107" max="15107" width="12.85546875" style="19" bestFit="1" customWidth="1"/>
    <col min="15108" max="15108" width="9.42578125" style="19" customWidth="1"/>
    <col min="15109" max="15359" width="9.140625" style="19"/>
    <col min="15360" max="15360" width="35" style="19" customWidth="1"/>
    <col min="15361" max="15361" width="16" style="19" customWidth="1"/>
    <col min="15362" max="15362" width="29.140625" style="19" customWidth="1"/>
    <col min="15363" max="15363" width="12.85546875" style="19" bestFit="1" customWidth="1"/>
    <col min="15364" max="15364" width="9.42578125" style="19" customWidth="1"/>
    <col min="15365" max="15615" width="9.140625" style="19"/>
    <col min="15616" max="15616" width="35" style="19" customWidth="1"/>
    <col min="15617" max="15617" width="16" style="19" customWidth="1"/>
    <col min="15618" max="15618" width="29.140625" style="19" customWidth="1"/>
    <col min="15619" max="15619" width="12.85546875" style="19" bestFit="1" customWidth="1"/>
    <col min="15620" max="15620" width="9.42578125" style="19" customWidth="1"/>
    <col min="15621" max="15871" width="9.140625" style="19"/>
    <col min="15872" max="15872" width="35" style="19" customWidth="1"/>
    <col min="15873" max="15873" width="16" style="19" customWidth="1"/>
    <col min="15874" max="15874" width="29.140625" style="19" customWidth="1"/>
    <col min="15875" max="15875" width="12.85546875" style="19" bestFit="1" customWidth="1"/>
    <col min="15876" max="15876" width="9.42578125" style="19" customWidth="1"/>
    <col min="15877" max="16127" width="9.140625" style="19"/>
    <col min="16128" max="16128" width="35" style="19" customWidth="1"/>
    <col min="16129" max="16129" width="16" style="19" customWidth="1"/>
    <col min="16130" max="16130" width="29.140625" style="19" customWidth="1"/>
    <col min="16131" max="16131" width="12.85546875" style="19" bestFit="1" customWidth="1"/>
    <col min="16132" max="16132" width="9.42578125" style="19" customWidth="1"/>
    <col min="16133" max="16384" width="9.140625" style="19"/>
  </cols>
  <sheetData>
    <row r="1" spans="1:25" ht="12.75" customHeight="1">
      <c r="A1" s="103" t="s">
        <v>41</v>
      </c>
      <c r="B1" s="287"/>
      <c r="C1" s="288"/>
      <c r="D1" s="288"/>
      <c r="E1" s="288"/>
      <c r="F1" s="288"/>
      <c r="G1" s="288"/>
      <c r="H1" s="288"/>
      <c r="I1" s="288"/>
      <c r="J1" s="288"/>
      <c r="K1" s="288"/>
      <c r="L1" s="288"/>
      <c r="M1" s="288"/>
      <c r="N1" s="288"/>
      <c r="O1" s="288"/>
      <c r="P1" s="288"/>
      <c r="Q1" s="288"/>
      <c r="R1" s="288"/>
      <c r="S1" s="289"/>
      <c r="T1" s="41"/>
      <c r="U1" s="41"/>
      <c r="V1" s="41"/>
      <c r="W1" s="41"/>
    </row>
    <row r="2" spans="1:25" ht="12.75" customHeight="1">
      <c r="A2" s="104"/>
      <c r="B2" s="290"/>
      <c r="C2" s="291"/>
      <c r="D2" s="291"/>
      <c r="E2" s="291"/>
      <c r="F2" s="291"/>
      <c r="G2" s="291"/>
      <c r="H2" s="291"/>
      <c r="I2" s="291"/>
      <c r="J2" s="291"/>
      <c r="K2" s="291"/>
      <c r="L2" s="291"/>
      <c r="M2" s="291"/>
      <c r="N2" s="291"/>
      <c r="O2" s="291"/>
      <c r="P2" s="291"/>
      <c r="Q2" s="291"/>
      <c r="R2" s="291"/>
      <c r="S2" s="292"/>
      <c r="T2" s="42"/>
      <c r="U2" s="42"/>
      <c r="V2" s="42"/>
      <c r="W2" s="42"/>
    </row>
    <row r="3" spans="1:25">
      <c r="A3" s="104"/>
      <c r="B3" s="290"/>
      <c r="C3" s="291"/>
      <c r="D3" s="291"/>
      <c r="E3" s="291"/>
      <c r="F3" s="291"/>
      <c r="G3" s="291"/>
      <c r="H3" s="291"/>
      <c r="I3" s="291"/>
      <c r="J3" s="291"/>
      <c r="K3" s="291"/>
      <c r="L3" s="291"/>
      <c r="M3" s="291"/>
      <c r="N3" s="291"/>
      <c r="O3" s="291"/>
      <c r="P3" s="291"/>
      <c r="Q3" s="291"/>
      <c r="R3" s="291"/>
      <c r="S3" s="292"/>
      <c r="T3" s="42"/>
      <c r="U3" s="42"/>
      <c r="V3" s="42"/>
      <c r="W3" s="42"/>
    </row>
    <row r="4" spans="1:25">
      <c r="A4" s="104"/>
      <c r="B4" s="290"/>
      <c r="C4" s="291"/>
      <c r="D4" s="291"/>
      <c r="E4" s="291"/>
      <c r="F4" s="291"/>
      <c r="G4" s="291"/>
      <c r="H4" s="291"/>
      <c r="I4" s="291"/>
      <c r="J4" s="291"/>
      <c r="K4" s="291"/>
      <c r="L4" s="291"/>
      <c r="M4" s="291"/>
      <c r="N4" s="291"/>
      <c r="O4" s="291"/>
      <c r="P4" s="291"/>
      <c r="Q4" s="291"/>
      <c r="R4" s="291"/>
      <c r="S4" s="292"/>
      <c r="T4" s="42"/>
      <c r="U4" s="42"/>
      <c r="V4" s="42"/>
      <c r="W4" s="42"/>
    </row>
    <row r="5" spans="1:25">
      <c r="A5" s="105"/>
      <c r="B5" s="290"/>
      <c r="C5" s="291"/>
      <c r="D5" s="293"/>
      <c r="E5" s="293"/>
      <c r="F5" s="293"/>
      <c r="G5" s="293"/>
      <c r="H5" s="293"/>
      <c r="I5" s="293"/>
      <c r="J5" s="293"/>
      <c r="K5" s="293"/>
      <c r="L5" s="293"/>
      <c r="M5" s="293"/>
      <c r="N5" s="293"/>
      <c r="O5" s="293"/>
      <c r="P5" s="293"/>
      <c r="Q5" s="293"/>
      <c r="R5" s="293"/>
      <c r="S5" s="294"/>
      <c r="T5" s="42"/>
      <c r="U5" s="42"/>
      <c r="V5" s="42"/>
      <c r="W5" s="42"/>
    </row>
    <row r="6" spans="1:25">
      <c r="A6" s="110"/>
      <c r="B6" s="109"/>
      <c r="C6" s="109"/>
      <c r="D6" s="108"/>
      <c r="E6" s="106"/>
      <c r="F6" s="106"/>
      <c r="G6" s="106"/>
      <c r="H6" s="106"/>
      <c r="I6" s="106"/>
      <c r="J6" s="106"/>
      <c r="K6" s="106"/>
      <c r="L6" s="106"/>
      <c r="M6" s="106"/>
      <c r="N6" s="106"/>
      <c r="O6" s="106"/>
      <c r="P6" s="106"/>
      <c r="Q6" s="106"/>
      <c r="R6" s="106"/>
      <c r="S6" s="107"/>
      <c r="T6" s="42"/>
      <c r="U6" s="42"/>
      <c r="V6" s="42"/>
      <c r="W6" s="42"/>
    </row>
    <row r="7" spans="1:25">
      <c r="A7" s="181"/>
      <c r="B7" s="214" t="s">
        <v>322</v>
      </c>
      <c r="C7" s="215" t="s">
        <v>436</v>
      </c>
      <c r="D7" s="216" t="s">
        <v>509</v>
      </c>
    </row>
    <row r="8" spans="1:25">
      <c r="A8" s="182" t="s">
        <v>415</v>
      </c>
      <c r="B8" s="217" t="s">
        <v>42</v>
      </c>
      <c r="C8" s="218" t="s">
        <v>460</v>
      </c>
      <c r="D8" s="219" t="str">
        <f>[2]!switch_ForecastState</f>
        <v>Region</v>
      </c>
      <c r="E8" s="111"/>
      <c r="F8" s="97"/>
    </row>
    <row r="9" spans="1:25">
      <c r="A9" s="182" t="str">
        <f>INDEX([1]ACHIEV!$A$19:$B$100,MATCH(C8,[1]ACHIEV!$B$19:$B$100,0),1)</f>
        <v>Water Heating</v>
      </c>
      <c r="B9" s="220" t="s">
        <v>43</v>
      </c>
      <c r="C9" s="218">
        <f>[1]FILES!$H$4</f>
        <v>2035</v>
      </c>
      <c r="D9" s="219" t="str">
        <f>[2]!switch_ForecastScenario</f>
        <v>Base</v>
      </c>
      <c r="E9" s="112"/>
    </row>
    <row r="10" spans="1:25">
      <c r="A10" s="183"/>
      <c r="B10" s="221" t="s">
        <v>323</v>
      </c>
      <c r="C10" s="222">
        <f>MIN(SUM(E80:X80),Y80)</f>
        <v>2.0446577325813005</v>
      </c>
      <c r="D10" s="284"/>
      <c r="E10" s="19">
        <v>1</v>
      </c>
      <c r="F10" s="19">
        <f>E10+1</f>
        <v>2</v>
      </c>
      <c r="G10" s="19">
        <f t="shared" ref="G10:V11" si="0">F10+1</f>
        <v>3</v>
      </c>
      <c r="H10" s="19">
        <f t="shared" si="0"/>
        <v>4</v>
      </c>
      <c r="I10" s="19">
        <f t="shared" si="0"/>
        <v>5</v>
      </c>
      <c r="J10" s="19">
        <f t="shared" si="0"/>
        <v>6</v>
      </c>
      <c r="K10" s="19">
        <f t="shared" si="0"/>
        <v>7</v>
      </c>
      <c r="L10" s="19">
        <f t="shared" si="0"/>
        <v>8</v>
      </c>
      <c r="M10" s="19">
        <f t="shared" si="0"/>
        <v>9</v>
      </c>
      <c r="N10" s="19">
        <f t="shared" si="0"/>
        <v>10</v>
      </c>
      <c r="O10" s="19">
        <f t="shared" si="0"/>
        <v>11</v>
      </c>
      <c r="P10" s="19">
        <f t="shared" si="0"/>
        <v>12</v>
      </c>
      <c r="Q10" s="19">
        <f t="shared" si="0"/>
        <v>13</v>
      </c>
      <c r="R10" s="19">
        <f t="shared" si="0"/>
        <v>14</v>
      </c>
      <c r="S10" s="19">
        <f t="shared" si="0"/>
        <v>15</v>
      </c>
      <c r="T10" s="19">
        <f t="shared" si="0"/>
        <v>16</v>
      </c>
      <c r="U10" s="19">
        <f t="shared" si="0"/>
        <v>17</v>
      </c>
      <c r="V10" s="19">
        <f t="shared" si="0"/>
        <v>18</v>
      </c>
      <c r="W10" s="19">
        <f>V10+1</f>
        <v>19</v>
      </c>
      <c r="X10" s="19">
        <f>W10+1</f>
        <v>20</v>
      </c>
    </row>
    <row r="11" spans="1:25">
      <c r="A11" s="46" t="s">
        <v>44</v>
      </c>
      <c r="B11" s="46"/>
      <c r="C11" s="46"/>
      <c r="D11" s="46"/>
      <c r="E11" s="46">
        <f>C9-20+1</f>
        <v>2016</v>
      </c>
      <c r="F11" s="46">
        <f>E11+1</f>
        <v>2017</v>
      </c>
      <c r="G11" s="46">
        <f t="shared" si="0"/>
        <v>2018</v>
      </c>
      <c r="H11" s="46">
        <f t="shared" si="0"/>
        <v>2019</v>
      </c>
      <c r="I11" s="46">
        <f t="shared" si="0"/>
        <v>2020</v>
      </c>
      <c r="J11" s="46">
        <f t="shared" si="0"/>
        <v>2021</v>
      </c>
      <c r="K11" s="46">
        <f t="shared" si="0"/>
        <v>2022</v>
      </c>
      <c r="L11" s="46">
        <f t="shared" si="0"/>
        <v>2023</v>
      </c>
      <c r="M11" s="46">
        <f t="shared" si="0"/>
        <v>2024</v>
      </c>
      <c r="N11" s="46">
        <f t="shared" si="0"/>
        <v>2025</v>
      </c>
      <c r="O11" s="46">
        <f t="shared" si="0"/>
        <v>2026</v>
      </c>
      <c r="P11" s="46">
        <f t="shared" si="0"/>
        <v>2027</v>
      </c>
      <c r="Q11" s="46">
        <f t="shared" si="0"/>
        <v>2028</v>
      </c>
      <c r="R11" s="46">
        <f t="shared" si="0"/>
        <v>2029</v>
      </c>
      <c r="S11" s="46">
        <f t="shared" si="0"/>
        <v>2030</v>
      </c>
      <c r="T11" s="46">
        <f t="shared" si="0"/>
        <v>2031</v>
      </c>
      <c r="U11" s="46">
        <f t="shared" si="0"/>
        <v>2032</v>
      </c>
      <c r="V11" s="46">
        <f t="shared" si="0"/>
        <v>2033</v>
      </c>
      <c r="W11" s="46">
        <f>V11+1</f>
        <v>2034</v>
      </c>
      <c r="X11" s="46">
        <f>W11+1</f>
        <v>2035</v>
      </c>
    </row>
    <row r="12" spans="1:25">
      <c r="A12" s="46"/>
      <c r="B12" s="46"/>
      <c r="C12" s="46"/>
      <c r="D12" s="46" t="s">
        <v>510</v>
      </c>
      <c r="E12" s="46" t="str">
        <f>CONCATENATE("FLOOR_",E11)</f>
        <v>FLOOR_2016</v>
      </c>
      <c r="F12" s="46" t="str">
        <f t="shared" ref="F12:X12" si="1">CONCATENATE("FLOOR_",F11)</f>
        <v>FLOOR_2017</v>
      </c>
      <c r="G12" s="46" t="str">
        <f t="shared" si="1"/>
        <v>FLOOR_2018</v>
      </c>
      <c r="H12" s="46" t="str">
        <f t="shared" si="1"/>
        <v>FLOOR_2019</v>
      </c>
      <c r="I12" s="46" t="str">
        <f t="shared" si="1"/>
        <v>FLOOR_2020</v>
      </c>
      <c r="J12" s="46" t="str">
        <f t="shared" si="1"/>
        <v>FLOOR_2021</v>
      </c>
      <c r="K12" s="46" t="str">
        <f t="shared" si="1"/>
        <v>FLOOR_2022</v>
      </c>
      <c r="L12" s="46" t="str">
        <f t="shared" si="1"/>
        <v>FLOOR_2023</v>
      </c>
      <c r="M12" s="46" t="str">
        <f t="shared" si="1"/>
        <v>FLOOR_2024</v>
      </c>
      <c r="N12" s="46" t="str">
        <f t="shared" si="1"/>
        <v>FLOOR_2025</v>
      </c>
      <c r="O12" s="46" t="str">
        <f t="shared" si="1"/>
        <v>FLOOR_2026</v>
      </c>
      <c r="P12" s="46" t="str">
        <f t="shared" si="1"/>
        <v>FLOOR_2027</v>
      </c>
      <c r="Q12" s="46" t="str">
        <f t="shared" si="1"/>
        <v>FLOOR_2028</v>
      </c>
      <c r="R12" s="46" t="str">
        <f t="shared" si="1"/>
        <v>FLOOR_2029</v>
      </c>
      <c r="S12" s="46" t="str">
        <f t="shared" si="1"/>
        <v>FLOOR_2030</v>
      </c>
      <c r="T12" s="46" t="str">
        <f t="shared" si="1"/>
        <v>FLOOR_2031</v>
      </c>
      <c r="U12" s="46" t="str">
        <f t="shared" si="1"/>
        <v>FLOOR_2032</v>
      </c>
      <c r="V12" s="46" t="str">
        <f t="shared" si="1"/>
        <v>FLOOR_2033</v>
      </c>
      <c r="W12" s="46" t="str">
        <f t="shared" si="1"/>
        <v>FLOOR_2034</v>
      </c>
      <c r="X12" s="46" t="str">
        <f t="shared" si="1"/>
        <v>FLOOR_2035</v>
      </c>
    </row>
    <row r="13" spans="1:25">
      <c r="C13" s="19" t="s">
        <v>369</v>
      </c>
      <c r="D13" s="118">
        <f>E13*1000/B36</f>
        <v>23.101031509309305</v>
      </c>
      <c r="E13" s="111">
        <f>INDEX([2]!tbl_Forecast,MATCH($D$8&amp;$C13&amp;$D$7,[2]!rng_ForecastRowLookup,0),MATCH(E$11,[2]!rng_ForecastColumnLookup,0))</f>
        <v>380.08828477966154</v>
      </c>
      <c r="F13" s="111">
        <f>INDEX([2]!tbl_Forecast,MATCH($D$8&amp;$C13&amp;$D$7,[2]!rng_ForecastRowLookup,0),MATCH(F$11,[2]!rng_ForecastColumnLookup,0))</f>
        <v>378.94801992532251</v>
      </c>
      <c r="G13" s="111">
        <f>INDEX([2]!tbl_Forecast,MATCH($D$8&amp;$C13&amp;$D$7,[2]!rng_ForecastRowLookup,0),MATCH(G$11,[2]!rng_ForecastColumnLookup,0))</f>
        <v>377.81117586554655</v>
      </c>
      <c r="H13" s="111">
        <f>INDEX([2]!tbl_Forecast,MATCH($D$8&amp;$C13&amp;$D$7,[2]!rng_ForecastRowLookup,0),MATCH(H$11,[2]!rng_ForecastColumnLookup,0))</f>
        <v>376.67774233794995</v>
      </c>
      <c r="I13" s="111">
        <f>INDEX([2]!tbl_Forecast,MATCH($D$8&amp;$C13&amp;$D$7,[2]!rng_ForecastRowLookup,0),MATCH(I$11,[2]!rng_ForecastColumnLookup,0))</f>
        <v>375.54770911093607</v>
      </c>
      <c r="J13" s="111">
        <f>INDEX([2]!tbl_Forecast,MATCH($D$8&amp;$C13&amp;$D$7,[2]!rng_ForecastRowLookup,0),MATCH(J$11,[2]!rng_ForecastColumnLookup,0))</f>
        <v>374.42106598360328</v>
      </c>
      <c r="K13" s="111">
        <f>INDEX([2]!tbl_Forecast,MATCH($D$8&amp;$C13&amp;$D$7,[2]!rng_ForecastRowLookup,0),MATCH(K$11,[2]!rng_ForecastColumnLookup,0))</f>
        <v>373.29780278565244</v>
      </c>
      <c r="L13" s="111">
        <f>INDEX([2]!tbl_Forecast,MATCH($D$8&amp;$C13&amp;$D$7,[2]!rng_ForecastRowLookup,0),MATCH(L$11,[2]!rng_ForecastColumnLookup,0))</f>
        <v>372.17790937729552</v>
      </c>
      <c r="M13" s="111">
        <f>INDEX([2]!tbl_Forecast,MATCH($D$8&amp;$C13&amp;$D$7,[2]!rng_ForecastRowLookup,0),MATCH(M$11,[2]!rng_ForecastColumnLookup,0))</f>
        <v>371.06137564916361</v>
      </c>
      <c r="N13" s="111">
        <f>INDEX([2]!tbl_Forecast,MATCH($D$8&amp;$C13&amp;$D$7,[2]!rng_ForecastRowLookup,0),MATCH(N$11,[2]!rng_ForecastColumnLookup,0))</f>
        <v>369.94819152221612</v>
      </c>
      <c r="O13" s="111">
        <f>INDEX([2]!tbl_Forecast,MATCH($D$8&amp;$C13&amp;$D$7,[2]!rng_ForecastRowLookup,0),MATCH(O$11,[2]!rng_ForecastColumnLookup,0))</f>
        <v>368.83834694764948</v>
      </c>
      <c r="P13" s="111">
        <f>INDEX([2]!tbl_Forecast,MATCH($D$8&amp;$C13&amp;$D$7,[2]!rng_ForecastRowLookup,0),MATCH(P$11,[2]!rng_ForecastColumnLookup,0))</f>
        <v>367.73183190680658</v>
      </c>
      <c r="Q13" s="111">
        <f>INDEX([2]!tbl_Forecast,MATCH($D$8&amp;$C13&amp;$D$7,[2]!rng_ForecastRowLookup,0),MATCH(Q$11,[2]!rng_ForecastColumnLookup,0))</f>
        <v>366.62863641108612</v>
      </c>
      <c r="R13" s="111">
        <f>INDEX([2]!tbl_Forecast,MATCH($D$8&amp;$C13&amp;$D$7,[2]!rng_ForecastRowLookup,0),MATCH(R$11,[2]!rng_ForecastColumnLookup,0))</f>
        <v>365.52875050185287</v>
      </c>
      <c r="S13" s="111">
        <f>INDEX([2]!tbl_Forecast,MATCH($D$8&amp;$C13&amp;$D$7,[2]!rng_ForecastRowLookup,0),MATCH(S$11,[2]!rng_ForecastColumnLookup,0))</f>
        <v>364.43216425034728</v>
      </c>
      <c r="T13" s="111">
        <f>INDEX([2]!tbl_Forecast,MATCH($D$8&amp;$C13&amp;$D$7,[2]!rng_ForecastRowLookup,0),MATCH(T$11,[2]!rng_ForecastColumnLookup,0))</f>
        <v>363.33886775759629</v>
      </c>
      <c r="U13" s="111">
        <f>INDEX([2]!tbl_Forecast,MATCH($D$8&amp;$C13&amp;$D$7,[2]!rng_ForecastRowLookup,0),MATCH(U$11,[2]!rng_ForecastColumnLookup,0))</f>
        <v>362.24885115432346</v>
      </c>
      <c r="V13" s="111">
        <f>INDEX([2]!tbl_Forecast,MATCH($D$8&amp;$C13&amp;$D$7,[2]!rng_ForecastRowLookup,0),MATCH(V$11,[2]!rng_ForecastColumnLookup,0))</f>
        <v>361.16210460086046</v>
      </c>
      <c r="W13" s="111">
        <f>INDEX([2]!tbl_Forecast,MATCH($D$8&amp;$C13&amp;$D$7,[2]!rng_ForecastRowLookup,0),MATCH(W$11,[2]!rng_ForecastColumnLookup,0))</f>
        <v>360.07861828705791</v>
      </c>
      <c r="X13" s="111">
        <f>INDEX([2]!tbl_Forecast,MATCH($D$8&amp;$C13&amp;$D$7,[2]!rng_ForecastRowLookup,0),MATCH(X$11,[2]!rng_ForecastColumnLookup,0))</f>
        <v>358.99838243219671</v>
      </c>
      <c r="Y13" s="44"/>
    </row>
    <row r="14" spans="1:25">
      <c r="C14" s="19" t="s">
        <v>371</v>
      </c>
      <c r="D14" s="118">
        <f t="shared" ref="D14:D30" si="2">E14*1000/B37</f>
        <v>11.827805284045862</v>
      </c>
      <c r="E14" s="111">
        <f>INDEX([2]!tbl_Forecast,MATCH($D$8&amp;$C14&amp;$D$7,[2]!rng_ForecastRowLookup,0),MATCH(E$11,[2]!rng_ForecastColumnLookup,0))</f>
        <v>190.73687138333023</v>
      </c>
      <c r="F14" s="111">
        <f>INDEX([2]!tbl_Forecast,MATCH($D$8&amp;$C14&amp;$D$7,[2]!rng_ForecastRowLookup,0),MATCH(F$11,[2]!rng_ForecastColumnLookup,0))</f>
        <v>190.16466076918024</v>
      </c>
      <c r="G14" s="111">
        <f>INDEX([2]!tbl_Forecast,MATCH($D$8&amp;$C14&amp;$D$7,[2]!rng_ForecastRowLookup,0),MATCH(G$11,[2]!rng_ForecastColumnLookup,0))</f>
        <v>189.59416678687271</v>
      </c>
      <c r="H14" s="111">
        <f>INDEX([2]!tbl_Forecast,MATCH($D$8&amp;$C14&amp;$D$7,[2]!rng_ForecastRowLookup,0),MATCH(H$11,[2]!rng_ForecastColumnLookup,0))</f>
        <v>189.02538428651209</v>
      </c>
      <c r="I14" s="111">
        <f>INDEX([2]!tbl_Forecast,MATCH($D$8&amp;$C14&amp;$D$7,[2]!rng_ForecastRowLookup,0),MATCH(I$11,[2]!rng_ForecastColumnLookup,0))</f>
        <v>188.45830813365254</v>
      </c>
      <c r="J14" s="111">
        <f>INDEX([2]!tbl_Forecast,MATCH($D$8&amp;$C14&amp;$D$7,[2]!rng_ForecastRowLookup,0),MATCH(J$11,[2]!rng_ForecastColumnLookup,0))</f>
        <v>187.89293320925157</v>
      </c>
      <c r="K14" s="111">
        <f>INDEX([2]!tbl_Forecast,MATCH($D$8&amp;$C14&amp;$D$7,[2]!rng_ForecastRowLookup,0),MATCH(K$11,[2]!rng_ForecastColumnLookup,0))</f>
        <v>187.32925440962381</v>
      </c>
      <c r="L14" s="111">
        <f>INDEX([2]!tbl_Forecast,MATCH($D$8&amp;$C14&amp;$D$7,[2]!rng_ForecastRowLookup,0),MATCH(L$11,[2]!rng_ForecastColumnLookup,0))</f>
        <v>186.76726664639497</v>
      </c>
      <c r="M14" s="111">
        <f>INDEX([2]!tbl_Forecast,MATCH($D$8&amp;$C14&amp;$D$7,[2]!rng_ForecastRowLookup,0),MATCH(M$11,[2]!rng_ForecastColumnLookup,0))</f>
        <v>186.20696484645578</v>
      </c>
      <c r="N14" s="111">
        <f>INDEX([2]!tbl_Forecast,MATCH($D$8&amp;$C14&amp;$D$7,[2]!rng_ForecastRowLookup,0),MATCH(N$11,[2]!rng_ForecastColumnLookup,0))</f>
        <v>185.64834395191642</v>
      </c>
      <c r="O14" s="111">
        <f>INDEX([2]!tbl_Forecast,MATCH($D$8&amp;$C14&amp;$D$7,[2]!rng_ForecastRowLookup,0),MATCH(O$11,[2]!rng_ForecastColumnLookup,0))</f>
        <v>185.09139892006067</v>
      </c>
      <c r="P14" s="111">
        <f>INDEX([2]!tbl_Forecast,MATCH($D$8&amp;$C14&amp;$D$7,[2]!rng_ForecastRowLookup,0),MATCH(P$11,[2]!rng_ForecastColumnLookup,0))</f>
        <v>184.5361247233005</v>
      </c>
      <c r="Q14" s="111">
        <f>INDEX([2]!tbl_Forecast,MATCH($D$8&amp;$C14&amp;$D$7,[2]!rng_ForecastRowLookup,0),MATCH(Q$11,[2]!rng_ForecastColumnLookup,0))</f>
        <v>183.98251634913058</v>
      </c>
      <c r="R14" s="111">
        <f>INDEX([2]!tbl_Forecast,MATCH($D$8&amp;$C14&amp;$D$7,[2]!rng_ForecastRowLookup,0),MATCH(R$11,[2]!rng_ForecastColumnLookup,0))</f>
        <v>183.43056880008319</v>
      </c>
      <c r="S14" s="111">
        <f>INDEX([2]!tbl_Forecast,MATCH($D$8&amp;$C14&amp;$D$7,[2]!rng_ForecastRowLookup,0),MATCH(S$11,[2]!rng_ForecastColumnLookup,0))</f>
        <v>182.88027709368296</v>
      </c>
      <c r="T14" s="111">
        <f>INDEX([2]!tbl_Forecast,MATCH($D$8&amp;$C14&amp;$D$7,[2]!rng_ForecastRowLookup,0),MATCH(T$11,[2]!rng_ForecastColumnLookup,0))</f>
        <v>182.33163626240187</v>
      </c>
      <c r="U14" s="111">
        <f>INDEX([2]!tbl_Forecast,MATCH($D$8&amp;$C14&amp;$D$7,[2]!rng_ForecastRowLookup,0),MATCH(U$11,[2]!rng_ForecastColumnLookup,0))</f>
        <v>181.78464135361469</v>
      </c>
      <c r="V14" s="111">
        <f>INDEX([2]!tbl_Forecast,MATCH($D$8&amp;$C14&amp;$D$7,[2]!rng_ForecastRowLookup,0),MATCH(V$11,[2]!rng_ForecastColumnLookup,0))</f>
        <v>181.23928742955383</v>
      </c>
      <c r="W14" s="111">
        <f>INDEX([2]!tbl_Forecast,MATCH($D$8&amp;$C14&amp;$D$7,[2]!rng_ForecastRowLookup,0),MATCH(W$11,[2]!rng_ForecastColumnLookup,0))</f>
        <v>180.69556956726515</v>
      </c>
      <c r="X14" s="111">
        <f>INDEX([2]!tbl_Forecast,MATCH($D$8&amp;$C14&amp;$D$7,[2]!rng_ForecastRowLookup,0),MATCH(X$11,[2]!rng_ForecastColumnLookup,0))</f>
        <v>180.15348285856339</v>
      </c>
      <c r="Y14" s="44"/>
    </row>
    <row r="15" spans="1:25">
      <c r="C15" s="19" t="s">
        <v>372</v>
      </c>
      <c r="D15" s="118">
        <f t="shared" si="2"/>
        <v>37.818884272845928</v>
      </c>
      <c r="E15" s="111">
        <f>INDEX([2]!tbl_Forecast,MATCH($D$8&amp;$C15&amp;$D$7,[2]!rng_ForecastRowLookup,0),MATCH(E$11,[2]!rng_ForecastColumnLookup,0))</f>
        <v>184.0913556049378</v>
      </c>
      <c r="F15" s="111">
        <f>INDEX([2]!tbl_Forecast,MATCH($D$8&amp;$C15&amp;$D$7,[2]!rng_ForecastRowLookup,0),MATCH(F$11,[2]!rng_ForecastColumnLookup,0))</f>
        <v>183.53908153812301</v>
      </c>
      <c r="G15" s="111">
        <f>INDEX([2]!tbl_Forecast,MATCH($D$8&amp;$C15&amp;$D$7,[2]!rng_ForecastRowLookup,0),MATCH(G$11,[2]!rng_ForecastColumnLookup,0))</f>
        <v>182.98846429350866</v>
      </c>
      <c r="H15" s="111">
        <f>INDEX([2]!tbl_Forecast,MATCH($D$8&amp;$C15&amp;$D$7,[2]!rng_ForecastRowLookup,0),MATCH(H$11,[2]!rng_ForecastColumnLookup,0))</f>
        <v>182.43949890062811</v>
      </c>
      <c r="I15" s="111">
        <f>INDEX([2]!tbl_Forecast,MATCH($D$8&amp;$C15&amp;$D$7,[2]!rng_ForecastRowLookup,0),MATCH(I$11,[2]!rng_ForecastColumnLookup,0))</f>
        <v>181.89218040392623</v>
      </c>
      <c r="J15" s="111">
        <f>INDEX([2]!tbl_Forecast,MATCH($D$8&amp;$C15&amp;$D$7,[2]!rng_ForecastRowLookup,0),MATCH(J$11,[2]!rng_ForecastColumnLookup,0))</f>
        <v>181.34650386271446</v>
      </c>
      <c r="K15" s="111">
        <f>INDEX([2]!tbl_Forecast,MATCH($D$8&amp;$C15&amp;$D$7,[2]!rng_ForecastRowLookup,0),MATCH(K$11,[2]!rng_ForecastColumnLookup,0))</f>
        <v>180.80246435112633</v>
      </c>
      <c r="L15" s="111">
        <f>INDEX([2]!tbl_Forecast,MATCH($D$8&amp;$C15&amp;$D$7,[2]!rng_ForecastRowLookup,0),MATCH(L$11,[2]!rng_ForecastColumnLookup,0))</f>
        <v>180.26005695807294</v>
      </c>
      <c r="M15" s="111">
        <f>INDEX([2]!tbl_Forecast,MATCH($D$8&amp;$C15&amp;$D$7,[2]!rng_ForecastRowLookup,0),MATCH(M$11,[2]!rng_ForecastColumnLookup,0))</f>
        <v>179.71927678719871</v>
      </c>
      <c r="N15" s="111">
        <f>INDEX([2]!tbl_Forecast,MATCH($D$8&amp;$C15&amp;$D$7,[2]!rng_ForecastRowLookup,0),MATCH(N$11,[2]!rng_ForecastColumnLookup,0))</f>
        <v>179.18011895683713</v>
      </c>
      <c r="O15" s="111">
        <f>INDEX([2]!tbl_Forecast,MATCH($D$8&amp;$C15&amp;$D$7,[2]!rng_ForecastRowLookup,0),MATCH(O$11,[2]!rng_ForecastColumnLookup,0))</f>
        <v>178.64257859996661</v>
      </c>
      <c r="P15" s="111">
        <f>INDEX([2]!tbl_Forecast,MATCH($D$8&amp;$C15&amp;$D$7,[2]!rng_ForecastRowLookup,0),MATCH(P$11,[2]!rng_ForecastColumnLookup,0))</f>
        <v>178.10665086416668</v>
      </c>
      <c r="Q15" s="111">
        <f>INDEX([2]!tbl_Forecast,MATCH($D$8&amp;$C15&amp;$D$7,[2]!rng_ForecastRowLookup,0),MATCH(Q$11,[2]!rng_ForecastColumnLookup,0))</f>
        <v>177.57233091157423</v>
      </c>
      <c r="R15" s="111">
        <f>INDEX([2]!tbl_Forecast,MATCH($D$8&amp;$C15&amp;$D$7,[2]!rng_ForecastRowLookup,0),MATCH(R$11,[2]!rng_ForecastColumnLookup,0))</f>
        <v>177.03961391883951</v>
      </c>
      <c r="S15" s="111">
        <f>INDEX([2]!tbl_Forecast,MATCH($D$8&amp;$C15&amp;$D$7,[2]!rng_ForecastRowLookup,0),MATCH(S$11,[2]!rng_ForecastColumnLookup,0))</f>
        <v>176.50849507708296</v>
      </c>
      <c r="T15" s="111">
        <f>INDEX([2]!tbl_Forecast,MATCH($D$8&amp;$C15&amp;$D$7,[2]!rng_ForecastRowLookup,0),MATCH(T$11,[2]!rng_ForecastColumnLookup,0))</f>
        <v>175.97896959185172</v>
      </c>
      <c r="U15" s="111">
        <f>INDEX([2]!tbl_Forecast,MATCH($D$8&amp;$C15&amp;$D$7,[2]!rng_ForecastRowLookup,0),MATCH(U$11,[2]!rng_ForecastColumnLookup,0))</f>
        <v>175.45103268307616</v>
      </c>
      <c r="V15" s="111">
        <f>INDEX([2]!tbl_Forecast,MATCH($D$8&amp;$C15&amp;$D$7,[2]!rng_ForecastRowLookup,0),MATCH(V$11,[2]!rng_ForecastColumnLookup,0))</f>
        <v>174.92467958502692</v>
      </c>
      <c r="W15" s="111">
        <f>INDEX([2]!tbl_Forecast,MATCH($D$8&amp;$C15&amp;$D$7,[2]!rng_ForecastRowLookup,0),MATCH(W$11,[2]!rng_ForecastColumnLookup,0))</f>
        <v>174.39990554627184</v>
      </c>
      <c r="X15" s="111">
        <f>INDEX([2]!tbl_Forecast,MATCH($D$8&amp;$C15&amp;$D$7,[2]!rng_ForecastRowLookup,0),MATCH(X$11,[2]!rng_ForecastColumnLookup,0))</f>
        <v>173.87670582963304</v>
      </c>
      <c r="Y15" s="44"/>
    </row>
    <row r="16" spans="1:25">
      <c r="C16" s="97" t="s">
        <v>395</v>
      </c>
      <c r="D16" s="118">
        <f t="shared" si="2"/>
        <v>58.698927064927261</v>
      </c>
      <c r="E16" s="111">
        <f>INDEX([2]!tbl_Forecast,MATCH($D$8&amp;$C16&amp;$D$7,[2]!rng_ForecastRowLookup,0),MATCH(E$11,[2]!rng_ForecastColumnLookup,0))</f>
        <v>138.35734062238015</v>
      </c>
      <c r="F16" s="111">
        <f>INDEX([2]!tbl_Forecast,MATCH($D$8&amp;$C16&amp;$D$7,[2]!rng_ForecastRowLookup,0),MATCH(F$11,[2]!rng_ForecastColumnLookup,0))</f>
        <v>137.7208968555172</v>
      </c>
      <c r="G16" s="111">
        <f>INDEX([2]!tbl_Forecast,MATCH($D$8&amp;$C16&amp;$D$7,[2]!rng_ForecastRowLookup,0),MATCH(G$11,[2]!rng_ForecastColumnLookup,0))</f>
        <v>137.08738072998179</v>
      </c>
      <c r="H16" s="111">
        <f>INDEX([2]!tbl_Forecast,MATCH($D$8&amp;$C16&amp;$D$7,[2]!rng_ForecastRowLookup,0),MATCH(H$11,[2]!rng_ForecastColumnLookup,0))</f>
        <v>136.45677877862389</v>
      </c>
      <c r="I16" s="111">
        <f>INDEX([2]!tbl_Forecast,MATCH($D$8&amp;$C16&amp;$D$7,[2]!rng_ForecastRowLookup,0),MATCH(I$11,[2]!rng_ForecastColumnLookup,0))</f>
        <v>135.8290775962422</v>
      </c>
      <c r="J16" s="111">
        <f>INDEX([2]!tbl_Forecast,MATCH($D$8&amp;$C16&amp;$D$7,[2]!rng_ForecastRowLookup,0),MATCH(J$11,[2]!rng_ForecastColumnLookup,0))</f>
        <v>135.20426383929947</v>
      </c>
      <c r="K16" s="111">
        <f>INDEX([2]!tbl_Forecast,MATCH($D$8&amp;$C16&amp;$D$7,[2]!rng_ForecastRowLookup,0),MATCH(K$11,[2]!rng_ForecastColumnLookup,0))</f>
        <v>134.5823242256387</v>
      </c>
      <c r="L16" s="111">
        <f>INDEX([2]!tbl_Forecast,MATCH($D$8&amp;$C16&amp;$D$7,[2]!rng_ForecastRowLookup,0),MATCH(L$11,[2]!rng_ForecastColumnLookup,0))</f>
        <v>133.96324553420075</v>
      </c>
      <c r="M16" s="111">
        <f>INDEX([2]!tbl_Forecast,MATCH($D$8&amp;$C16&amp;$D$7,[2]!rng_ForecastRowLookup,0),MATCH(M$11,[2]!rng_ForecastColumnLookup,0))</f>
        <v>133.34701460474344</v>
      </c>
      <c r="N16" s="111">
        <f>INDEX([2]!tbl_Forecast,MATCH($D$8&amp;$C16&amp;$D$7,[2]!rng_ForecastRowLookup,0),MATCH(N$11,[2]!rng_ForecastColumnLookup,0))</f>
        <v>132.73361833756161</v>
      </c>
      <c r="O16" s="111">
        <f>INDEX([2]!tbl_Forecast,MATCH($D$8&amp;$C16&amp;$D$7,[2]!rng_ForecastRowLookup,0),MATCH(O$11,[2]!rng_ForecastColumnLookup,0))</f>
        <v>132.12304369320884</v>
      </c>
      <c r="P16" s="111">
        <f>INDEX([2]!tbl_Forecast,MATCH($D$8&amp;$C16&amp;$D$7,[2]!rng_ForecastRowLookup,0),MATCH(P$11,[2]!rng_ForecastColumnLookup,0))</f>
        <v>131.51527769222005</v>
      </c>
      <c r="Q16" s="111">
        <f>INDEX([2]!tbl_Forecast,MATCH($D$8&amp;$C16&amp;$D$7,[2]!rng_ForecastRowLookup,0),MATCH(Q$11,[2]!rng_ForecastColumnLookup,0))</f>
        <v>130.91030741483584</v>
      </c>
      <c r="R16" s="111">
        <f>INDEX([2]!tbl_Forecast,MATCH($D$8&amp;$C16&amp;$D$7,[2]!rng_ForecastRowLookup,0),MATCH(R$11,[2]!rng_ForecastColumnLookup,0))</f>
        <v>130.3081200007276</v>
      </c>
      <c r="S16" s="111">
        <f>INDEX([2]!tbl_Forecast,MATCH($D$8&amp;$C16&amp;$D$7,[2]!rng_ForecastRowLookup,0),MATCH(S$11,[2]!rng_ForecastColumnLookup,0))</f>
        <v>129.70870264872423</v>
      </c>
      <c r="T16" s="111">
        <f>INDEX([2]!tbl_Forecast,MATCH($D$8&amp;$C16&amp;$D$7,[2]!rng_ForecastRowLookup,0),MATCH(T$11,[2]!rng_ForecastColumnLookup,0))</f>
        <v>129.11204261654012</v>
      </c>
      <c r="U16" s="111">
        <f>INDEX([2]!tbl_Forecast,MATCH($D$8&amp;$C16&amp;$D$7,[2]!rng_ForecastRowLookup,0),MATCH(U$11,[2]!rng_ForecastColumnLookup,0))</f>
        <v>128.51812722050403</v>
      </c>
      <c r="V16" s="111">
        <f>INDEX([2]!tbl_Forecast,MATCH($D$8&amp;$C16&amp;$D$7,[2]!rng_ForecastRowLookup,0),MATCH(V$11,[2]!rng_ForecastColumnLookup,0))</f>
        <v>127.92694383528971</v>
      </c>
      <c r="W16" s="111">
        <f>INDEX([2]!tbl_Forecast,MATCH($D$8&amp;$C16&amp;$D$7,[2]!rng_ForecastRowLookup,0),MATCH(W$11,[2]!rng_ForecastColumnLookup,0))</f>
        <v>127.33847989364737</v>
      </c>
      <c r="X16" s="111">
        <f>INDEX([2]!tbl_Forecast,MATCH($D$8&amp;$C16&amp;$D$7,[2]!rng_ForecastRowLookup,0),MATCH(X$11,[2]!rng_ForecastColumnLookup,0))</f>
        <v>126.75272288613657</v>
      </c>
      <c r="Y16" s="44"/>
    </row>
    <row r="17" spans="2:25">
      <c r="C17" s="97" t="s">
        <v>389</v>
      </c>
      <c r="D17" s="118">
        <f t="shared" si="2"/>
        <v>376.382557432986</v>
      </c>
      <c r="E17" s="111">
        <f>INDEX([2]!tbl_Forecast,MATCH($D$8&amp;$C17&amp;$D$7,[2]!rng_ForecastRowLookup,0),MATCH(E$11,[2]!rng_ForecastColumnLookup,0))</f>
        <v>208.9574509880029</v>
      </c>
      <c r="F17" s="111">
        <f>INDEX([2]!tbl_Forecast,MATCH($D$8&amp;$C17&amp;$D$7,[2]!rng_ForecastRowLookup,0),MATCH(F$11,[2]!rng_ForecastColumnLookup,0))</f>
        <v>207.99624671345808</v>
      </c>
      <c r="G17" s="111">
        <f>INDEX([2]!tbl_Forecast,MATCH($D$8&amp;$C17&amp;$D$7,[2]!rng_ForecastRowLookup,0),MATCH(G$11,[2]!rng_ForecastColumnLookup,0))</f>
        <v>207.03946397857615</v>
      </c>
      <c r="H17" s="111">
        <f>INDEX([2]!tbl_Forecast,MATCH($D$8&amp;$C17&amp;$D$7,[2]!rng_ForecastRowLookup,0),MATCH(H$11,[2]!rng_ForecastColumnLookup,0))</f>
        <v>206.0870824442747</v>
      </c>
      <c r="I17" s="111">
        <f>INDEX([2]!tbl_Forecast,MATCH($D$8&amp;$C17&amp;$D$7,[2]!rng_ForecastRowLookup,0),MATCH(I$11,[2]!rng_ForecastColumnLookup,0))</f>
        <v>205.13908186503102</v>
      </c>
      <c r="J17" s="111">
        <f>INDEX([2]!tbl_Forecast,MATCH($D$8&amp;$C17&amp;$D$7,[2]!rng_ForecastRowLookup,0),MATCH(J$11,[2]!rng_ForecastColumnLookup,0))</f>
        <v>204.1954420884519</v>
      </c>
      <c r="K17" s="111">
        <f>INDEX([2]!tbl_Forecast,MATCH($D$8&amp;$C17&amp;$D$7,[2]!rng_ForecastRowLookup,0),MATCH(K$11,[2]!rng_ForecastColumnLookup,0))</f>
        <v>203.25614305484498</v>
      </c>
      <c r="L17" s="111">
        <f>INDEX([2]!tbl_Forecast,MATCH($D$8&amp;$C17&amp;$D$7,[2]!rng_ForecastRowLookup,0),MATCH(L$11,[2]!rng_ForecastColumnLookup,0))</f>
        <v>202.32116479679266</v>
      </c>
      <c r="M17" s="111">
        <f>INDEX([2]!tbl_Forecast,MATCH($D$8&amp;$C17&amp;$D$7,[2]!rng_ForecastRowLookup,0),MATCH(M$11,[2]!rng_ForecastColumnLookup,0))</f>
        <v>201.3904874387274</v>
      </c>
      <c r="N17" s="111">
        <f>INDEX([2]!tbl_Forecast,MATCH($D$8&amp;$C17&amp;$D$7,[2]!rng_ForecastRowLookup,0),MATCH(N$11,[2]!rng_ForecastColumnLookup,0))</f>
        <v>200.46409119650929</v>
      </c>
      <c r="O17" s="111">
        <f>INDEX([2]!tbl_Forecast,MATCH($D$8&amp;$C17&amp;$D$7,[2]!rng_ForecastRowLookup,0),MATCH(O$11,[2]!rng_ForecastColumnLookup,0))</f>
        <v>199.54195637700533</v>
      </c>
      <c r="P17" s="111">
        <f>INDEX([2]!tbl_Forecast,MATCH($D$8&amp;$C17&amp;$D$7,[2]!rng_ForecastRowLookup,0),MATCH(P$11,[2]!rng_ForecastColumnLookup,0))</f>
        <v>198.62406337767112</v>
      </c>
      <c r="Q17" s="111">
        <f>INDEX([2]!tbl_Forecast,MATCH($D$8&amp;$C17&amp;$D$7,[2]!rng_ForecastRowLookup,0),MATCH(Q$11,[2]!rng_ForecastColumnLookup,0))</f>
        <v>197.71039268613379</v>
      </c>
      <c r="R17" s="111">
        <f>INDEX([2]!tbl_Forecast,MATCH($D$8&amp;$C17&amp;$D$7,[2]!rng_ForecastRowLookup,0),MATCH(R$11,[2]!rng_ForecastColumnLookup,0))</f>
        <v>196.8009248797776</v>
      </c>
      <c r="S17" s="111">
        <f>INDEX([2]!tbl_Forecast,MATCH($D$8&amp;$C17&amp;$D$7,[2]!rng_ForecastRowLookup,0),MATCH(S$11,[2]!rng_ForecastColumnLookup,0))</f>
        <v>195.8956406253306</v>
      </c>
      <c r="T17" s="111">
        <f>INDEX([2]!tbl_Forecast,MATCH($D$8&amp;$C17&amp;$D$7,[2]!rng_ForecastRowLookup,0),MATCH(T$11,[2]!rng_ForecastColumnLookup,0))</f>
        <v>194.99452067845405</v>
      </c>
      <c r="U17" s="111">
        <f>INDEX([2]!tbl_Forecast,MATCH($D$8&amp;$C17&amp;$D$7,[2]!rng_ForecastRowLookup,0),MATCH(U$11,[2]!rng_ForecastColumnLookup,0))</f>
        <v>194.09754588333314</v>
      </c>
      <c r="V17" s="111">
        <f>INDEX([2]!tbl_Forecast,MATCH($D$8&amp;$C17&amp;$D$7,[2]!rng_ForecastRowLookup,0),MATCH(V$11,[2]!rng_ForecastColumnLookup,0))</f>
        <v>193.20469717226982</v>
      </c>
      <c r="W17" s="111">
        <f>INDEX([2]!tbl_Forecast,MATCH($D$8&amp;$C17&amp;$D$7,[2]!rng_ForecastRowLookup,0),MATCH(W$11,[2]!rng_ForecastColumnLookup,0))</f>
        <v>192.31595556527733</v>
      </c>
      <c r="X17" s="111">
        <f>INDEX([2]!tbl_Forecast,MATCH($D$8&amp;$C17&amp;$D$7,[2]!rng_ForecastRowLookup,0),MATCH(X$11,[2]!rng_ForecastColumnLookup,0))</f>
        <v>191.43130216967708</v>
      </c>
      <c r="Y17" s="44"/>
    </row>
    <row r="18" spans="2:25">
      <c r="C18" s="97" t="s">
        <v>390</v>
      </c>
      <c r="D18" s="118">
        <f t="shared" si="2"/>
        <v>15.942057747123018</v>
      </c>
      <c r="E18" s="111">
        <f>INDEX([2]!tbl_Forecast,MATCH($D$8&amp;$C18&amp;$D$7,[2]!rng_ForecastRowLookup,0),MATCH(E$11,[2]!rng_ForecastColumnLookup,0))</f>
        <v>97.115689913224898</v>
      </c>
      <c r="F18" s="111">
        <f>INDEX([2]!tbl_Forecast,MATCH($D$8&amp;$C18&amp;$D$7,[2]!rng_ForecastRowLookup,0),MATCH(F$11,[2]!rng_ForecastColumnLookup,0))</f>
        <v>96.668957739624062</v>
      </c>
      <c r="G18" s="111">
        <f>INDEX([2]!tbl_Forecast,MATCH($D$8&amp;$C18&amp;$D$7,[2]!rng_ForecastRowLookup,0),MATCH(G$11,[2]!rng_ForecastColumnLookup,0))</f>
        <v>96.224280534021787</v>
      </c>
      <c r="H18" s="111">
        <f>INDEX([2]!tbl_Forecast,MATCH($D$8&amp;$C18&amp;$D$7,[2]!rng_ForecastRowLookup,0),MATCH(H$11,[2]!rng_ForecastColumnLookup,0))</f>
        <v>95.781648843565293</v>
      </c>
      <c r="I18" s="111">
        <f>INDEX([2]!tbl_Forecast,MATCH($D$8&amp;$C18&amp;$D$7,[2]!rng_ForecastRowLookup,0),MATCH(I$11,[2]!rng_ForecastColumnLookup,0))</f>
        <v>95.34105325888487</v>
      </c>
      <c r="J18" s="111">
        <f>INDEX([2]!tbl_Forecast,MATCH($D$8&amp;$C18&amp;$D$7,[2]!rng_ForecastRowLookup,0),MATCH(J$11,[2]!rng_ForecastColumnLookup,0))</f>
        <v>94.902484413894001</v>
      </c>
      <c r="K18" s="111">
        <f>INDEX([2]!tbl_Forecast,MATCH($D$8&amp;$C18&amp;$D$7,[2]!rng_ForecastRowLookup,0),MATCH(K$11,[2]!rng_ForecastColumnLookup,0))</f>
        <v>94.465932985590086</v>
      </c>
      <c r="L18" s="111">
        <f>INDEX([2]!tbl_Forecast,MATCH($D$8&amp;$C18&amp;$D$7,[2]!rng_ForecastRowLookup,0),MATCH(L$11,[2]!rng_ForecastColumnLookup,0))</f>
        <v>94.031389693856369</v>
      </c>
      <c r="M18" s="111">
        <f>INDEX([2]!tbl_Forecast,MATCH($D$8&amp;$C18&amp;$D$7,[2]!rng_ForecastRowLookup,0),MATCH(M$11,[2]!rng_ForecastColumnLookup,0))</f>
        <v>93.598845301264618</v>
      </c>
      <c r="N18" s="111">
        <f>INDEX([2]!tbl_Forecast,MATCH($D$8&amp;$C18&amp;$D$7,[2]!rng_ForecastRowLookup,0),MATCH(N$11,[2]!rng_ForecastColumnLookup,0))</f>
        <v>93.168290612878806</v>
      </c>
      <c r="O18" s="111">
        <f>INDEX([2]!tbl_Forecast,MATCH($D$8&amp;$C18&amp;$D$7,[2]!rng_ForecastRowLookup,0),MATCH(O$11,[2]!rng_ForecastColumnLookup,0))</f>
        <v>92.739716476059556</v>
      </c>
      <c r="P18" s="111">
        <f>INDEX([2]!tbl_Forecast,MATCH($D$8&amp;$C18&amp;$D$7,[2]!rng_ForecastRowLookup,0),MATCH(P$11,[2]!rng_ForecastColumnLookup,0))</f>
        <v>92.313113780269674</v>
      </c>
      <c r="Q18" s="111">
        <f>INDEX([2]!tbl_Forecast,MATCH($D$8&amp;$C18&amp;$D$7,[2]!rng_ForecastRowLookup,0),MATCH(Q$11,[2]!rng_ForecastColumnLookup,0))</f>
        <v>91.888473456880433</v>
      </c>
      <c r="R18" s="111">
        <f>INDEX([2]!tbl_Forecast,MATCH($D$8&amp;$C18&amp;$D$7,[2]!rng_ForecastRowLookup,0),MATCH(R$11,[2]!rng_ForecastColumnLookup,0))</f>
        <v>91.465786478978771</v>
      </c>
      <c r="S18" s="111">
        <f>INDEX([2]!tbl_Forecast,MATCH($D$8&amp;$C18&amp;$D$7,[2]!rng_ForecastRowLookup,0),MATCH(S$11,[2]!rng_ForecastColumnLookup,0))</f>
        <v>91.045043861175472</v>
      </c>
      <c r="T18" s="111">
        <f>INDEX([2]!tbl_Forecast,MATCH($D$8&amp;$C18&amp;$D$7,[2]!rng_ForecastRowLookup,0),MATCH(T$11,[2]!rng_ForecastColumnLookup,0))</f>
        <v>90.626236659414062</v>
      </c>
      <c r="U18" s="111">
        <f>INDEX([2]!tbl_Forecast,MATCH($D$8&amp;$C18&amp;$D$7,[2]!rng_ForecastRowLookup,0),MATCH(U$11,[2]!rng_ForecastColumnLookup,0))</f>
        <v>90.209355970780734</v>
      </c>
      <c r="V18" s="111">
        <f>INDEX([2]!tbl_Forecast,MATCH($D$8&amp;$C18&amp;$D$7,[2]!rng_ForecastRowLookup,0),MATCH(V$11,[2]!rng_ForecastColumnLookup,0))</f>
        <v>89.794392933315152</v>
      </c>
      <c r="W18" s="111">
        <f>INDEX([2]!tbl_Forecast,MATCH($D$8&amp;$C18&amp;$D$7,[2]!rng_ForecastRowLookup,0),MATCH(W$11,[2]!rng_ForecastColumnLookup,0))</f>
        <v>89.381338725821905</v>
      </c>
      <c r="X18" s="111">
        <f>INDEX([2]!tbl_Forecast,MATCH($D$8&amp;$C18&amp;$D$7,[2]!rng_ForecastRowLookup,0),MATCH(X$11,[2]!rng_ForecastColumnLookup,0))</f>
        <v>88.97018456768312</v>
      </c>
      <c r="Y18" s="44"/>
    </row>
    <row r="19" spans="2:25">
      <c r="C19" s="97" t="s">
        <v>391</v>
      </c>
      <c r="D19" s="118">
        <f t="shared" si="2"/>
        <v>105.05178650344624</v>
      </c>
      <c r="E19" s="111">
        <f>INDEX([2]!tbl_Forecast,MATCH($D$8&amp;$C19&amp;$D$7,[2]!rng_ForecastRowLookup,0),MATCH(E$11,[2]!rng_ForecastColumnLookup,0))</f>
        <v>109.47966092768364</v>
      </c>
      <c r="F19" s="111">
        <f>INDEX([2]!tbl_Forecast,MATCH($D$8&amp;$C19&amp;$D$7,[2]!rng_ForecastRowLookup,0),MATCH(F$11,[2]!rng_ForecastColumnLookup,0))</f>
        <v>108.97605448741629</v>
      </c>
      <c r="G19" s="111">
        <f>INDEX([2]!tbl_Forecast,MATCH($D$8&amp;$C19&amp;$D$7,[2]!rng_ForecastRowLookup,0),MATCH(G$11,[2]!rng_ForecastColumnLookup,0))</f>
        <v>108.47476463677417</v>
      </c>
      <c r="H19" s="111">
        <f>INDEX([2]!tbl_Forecast,MATCH($D$8&amp;$C19&amp;$D$7,[2]!rng_ForecastRowLookup,0),MATCH(H$11,[2]!rng_ForecastColumnLookup,0))</f>
        <v>107.975780719445</v>
      </c>
      <c r="I19" s="111">
        <f>INDEX([2]!tbl_Forecast,MATCH($D$8&amp;$C19&amp;$D$7,[2]!rng_ForecastRowLookup,0),MATCH(I$11,[2]!rng_ForecastColumnLookup,0))</f>
        <v>107.47909212813555</v>
      </c>
      <c r="J19" s="111">
        <f>INDEX([2]!tbl_Forecast,MATCH($D$8&amp;$C19&amp;$D$7,[2]!rng_ForecastRowLookup,0),MATCH(J$11,[2]!rng_ForecastColumnLookup,0))</f>
        <v>106.98468830434612</v>
      </c>
      <c r="K19" s="111">
        <f>INDEX([2]!tbl_Forecast,MATCH($D$8&amp;$C19&amp;$D$7,[2]!rng_ForecastRowLookup,0),MATCH(K$11,[2]!rng_ForecastColumnLookup,0))</f>
        <v>106.49255873814613</v>
      </c>
      <c r="L19" s="111">
        <f>INDEX([2]!tbl_Forecast,MATCH($D$8&amp;$C19&amp;$D$7,[2]!rng_ForecastRowLookup,0),MATCH(L$11,[2]!rng_ForecastColumnLookup,0))</f>
        <v>106.00269296795065</v>
      </c>
      <c r="M19" s="111">
        <f>INDEX([2]!tbl_Forecast,MATCH($D$8&amp;$C19&amp;$D$7,[2]!rng_ForecastRowLookup,0),MATCH(M$11,[2]!rng_ForecastColumnLookup,0))</f>
        <v>105.51508058029808</v>
      </c>
      <c r="N19" s="111">
        <f>INDEX([2]!tbl_Forecast,MATCH($D$8&amp;$C19&amp;$D$7,[2]!rng_ForecastRowLookup,0),MATCH(N$11,[2]!rng_ForecastColumnLookup,0))</f>
        <v>105.0297112096287</v>
      </c>
      <c r="O19" s="111">
        <f>INDEX([2]!tbl_Forecast,MATCH($D$8&amp;$C19&amp;$D$7,[2]!rng_ForecastRowLookup,0),MATCH(O$11,[2]!rng_ForecastColumnLookup,0))</f>
        <v>104.54657453806439</v>
      </c>
      <c r="P19" s="111">
        <f>INDEX([2]!tbl_Forecast,MATCH($D$8&amp;$C19&amp;$D$7,[2]!rng_ForecastRowLookup,0),MATCH(P$11,[2]!rng_ForecastColumnLookup,0))</f>
        <v>104.0656602951893</v>
      </c>
      <c r="Q19" s="111">
        <f>INDEX([2]!tbl_Forecast,MATCH($D$8&amp;$C19&amp;$D$7,[2]!rng_ForecastRowLookup,0),MATCH(Q$11,[2]!rng_ForecastColumnLookup,0))</f>
        <v>103.58695825783141</v>
      </c>
      <c r="R19" s="111">
        <f>INDEX([2]!tbl_Forecast,MATCH($D$8&amp;$C19&amp;$D$7,[2]!rng_ForecastRowLookup,0),MATCH(R$11,[2]!rng_ForecastColumnLookup,0))</f>
        <v>103.11045824984539</v>
      </c>
      <c r="S19" s="111">
        <f>INDEX([2]!tbl_Forecast,MATCH($D$8&amp;$C19&amp;$D$7,[2]!rng_ForecastRowLookup,0),MATCH(S$11,[2]!rng_ForecastColumnLookup,0))</f>
        <v>102.6361501418961</v>
      </c>
      <c r="T19" s="111">
        <f>INDEX([2]!tbl_Forecast,MATCH($D$8&amp;$C19&amp;$D$7,[2]!rng_ForecastRowLookup,0),MATCH(T$11,[2]!rng_ForecastColumnLookup,0))</f>
        <v>102.16402385124337</v>
      </c>
      <c r="U19" s="111">
        <f>INDEX([2]!tbl_Forecast,MATCH($D$8&amp;$C19&amp;$D$7,[2]!rng_ForecastRowLookup,0),MATCH(U$11,[2]!rng_ForecastColumnLookup,0))</f>
        <v>101.69406934152764</v>
      </c>
      <c r="V19" s="111">
        <f>INDEX([2]!tbl_Forecast,MATCH($D$8&amp;$C19&amp;$D$7,[2]!rng_ForecastRowLookup,0),MATCH(V$11,[2]!rng_ForecastColumnLookup,0))</f>
        <v>101.2262766225566</v>
      </c>
      <c r="W19" s="111">
        <f>INDEX([2]!tbl_Forecast,MATCH($D$8&amp;$C19&amp;$D$7,[2]!rng_ForecastRowLookup,0),MATCH(W$11,[2]!rng_ForecastColumnLookup,0))</f>
        <v>100.76063575009285</v>
      </c>
      <c r="X19" s="111">
        <f>INDEX([2]!tbl_Forecast,MATCH($D$8&amp;$C19&amp;$D$7,[2]!rng_ForecastRowLookup,0),MATCH(X$11,[2]!rng_ForecastColumnLookup,0))</f>
        <v>100.29713682564241</v>
      </c>
      <c r="Y19" s="44"/>
    </row>
    <row r="20" spans="2:25">
      <c r="C20" s="19" t="s">
        <v>392</v>
      </c>
      <c r="D20" s="118">
        <f t="shared" si="2"/>
        <v>131.49566618788941</v>
      </c>
      <c r="E20" s="111">
        <f>INDEX([2]!tbl_Forecast,MATCH($D$8&amp;$C20&amp;$D$7,[2]!rng_ForecastRowLookup,0),MATCH(E$11,[2]!rng_ForecastColumnLookup,0))</f>
        <v>241.11763975818661</v>
      </c>
      <c r="F20" s="111">
        <f>INDEX([2]!tbl_Forecast,MATCH($D$8&amp;$C20&amp;$D$7,[2]!rng_ForecastRowLookup,0),MATCH(F$11,[2]!rng_ForecastColumnLookup,0))</f>
        <v>240.12905743517803</v>
      </c>
      <c r="G20" s="111">
        <f>INDEX([2]!tbl_Forecast,MATCH($D$8&amp;$C20&amp;$D$7,[2]!rng_ForecastRowLookup,0),MATCH(G$11,[2]!rng_ForecastColumnLookup,0))</f>
        <v>239.14452829969383</v>
      </c>
      <c r="H20" s="111">
        <f>INDEX([2]!tbl_Forecast,MATCH($D$8&amp;$C20&amp;$D$7,[2]!rng_ForecastRowLookup,0),MATCH(H$11,[2]!rng_ForecastColumnLookup,0))</f>
        <v>238.16403573366509</v>
      </c>
      <c r="I20" s="111">
        <f>INDEX([2]!tbl_Forecast,MATCH($D$8&amp;$C20&amp;$D$7,[2]!rng_ForecastRowLookup,0),MATCH(I$11,[2]!rng_ForecastColumnLookup,0))</f>
        <v>237.18756318715711</v>
      </c>
      <c r="J20" s="111">
        <f>INDEX([2]!tbl_Forecast,MATCH($D$8&amp;$C20&amp;$D$7,[2]!rng_ForecastRowLookup,0),MATCH(J$11,[2]!rng_ForecastColumnLookup,0))</f>
        <v>236.21509417808971</v>
      </c>
      <c r="K20" s="111">
        <f>INDEX([2]!tbl_Forecast,MATCH($D$8&amp;$C20&amp;$D$7,[2]!rng_ForecastRowLookup,0),MATCH(K$11,[2]!rng_ForecastColumnLookup,0))</f>
        <v>235.24661229195956</v>
      </c>
      <c r="L20" s="111">
        <f>INDEX([2]!tbl_Forecast,MATCH($D$8&amp;$C20&amp;$D$7,[2]!rng_ForecastRowLookup,0),MATCH(L$11,[2]!rng_ForecastColumnLookup,0))</f>
        <v>234.28210118156252</v>
      </c>
      <c r="M20" s="111">
        <f>INDEX([2]!tbl_Forecast,MATCH($D$8&amp;$C20&amp;$D$7,[2]!rng_ForecastRowLookup,0),MATCH(M$11,[2]!rng_ForecastColumnLookup,0))</f>
        <v>233.32154456671807</v>
      </c>
      <c r="N20" s="111">
        <f>INDEX([2]!tbl_Forecast,MATCH($D$8&amp;$C20&amp;$D$7,[2]!rng_ForecastRowLookup,0),MATCH(N$11,[2]!rng_ForecastColumnLookup,0))</f>
        <v>232.36492623399457</v>
      </c>
      <c r="O20" s="111">
        <f>INDEX([2]!tbl_Forecast,MATCH($D$8&amp;$C20&amp;$D$7,[2]!rng_ForecastRowLookup,0),MATCH(O$11,[2]!rng_ForecastColumnLookup,0))</f>
        <v>231.41223003643518</v>
      </c>
      <c r="P20" s="111">
        <f>INDEX([2]!tbl_Forecast,MATCH($D$8&amp;$C20&amp;$D$7,[2]!rng_ForecastRowLookup,0),MATCH(P$11,[2]!rng_ForecastColumnLookup,0))</f>
        <v>230.46343989328579</v>
      </c>
      <c r="Q20" s="111">
        <f>INDEX([2]!tbl_Forecast,MATCH($D$8&amp;$C20&amp;$D$7,[2]!rng_ForecastRowLookup,0),MATCH(Q$11,[2]!rng_ForecastColumnLookup,0))</f>
        <v>229.51853978972335</v>
      </c>
      <c r="R20" s="111">
        <f>INDEX([2]!tbl_Forecast,MATCH($D$8&amp;$C20&amp;$D$7,[2]!rng_ForecastRowLookup,0),MATCH(R$11,[2]!rng_ForecastColumnLookup,0))</f>
        <v>228.57751377658545</v>
      </c>
      <c r="S20" s="111">
        <f>INDEX([2]!tbl_Forecast,MATCH($D$8&amp;$C20&amp;$D$7,[2]!rng_ForecastRowLookup,0),MATCH(S$11,[2]!rng_ForecastColumnLookup,0))</f>
        <v>227.64034597010144</v>
      </c>
      <c r="T20" s="111">
        <f>INDEX([2]!tbl_Forecast,MATCH($D$8&amp;$C20&amp;$D$7,[2]!rng_ForecastRowLookup,0),MATCH(T$11,[2]!rng_ForecastColumnLookup,0))</f>
        <v>226.70702055162403</v>
      </c>
      <c r="U20" s="111">
        <f>INDEX([2]!tbl_Forecast,MATCH($D$8&amp;$C20&amp;$D$7,[2]!rng_ForecastRowLookup,0),MATCH(U$11,[2]!rng_ForecastColumnLookup,0))</f>
        <v>225.77752176736234</v>
      </c>
      <c r="V20" s="111">
        <f>INDEX([2]!tbl_Forecast,MATCH($D$8&amp;$C20&amp;$D$7,[2]!rng_ForecastRowLookup,0),MATCH(V$11,[2]!rng_ForecastColumnLookup,0))</f>
        <v>224.85183392811618</v>
      </c>
      <c r="W20" s="111">
        <f>INDEX([2]!tbl_Forecast,MATCH($D$8&amp;$C20&amp;$D$7,[2]!rng_ForecastRowLookup,0),MATCH(W$11,[2]!rng_ForecastColumnLookup,0))</f>
        <v>223.92994140901092</v>
      </c>
      <c r="X20" s="111">
        <f>INDEX([2]!tbl_Forecast,MATCH($D$8&amp;$C20&amp;$D$7,[2]!rng_ForecastRowLookup,0),MATCH(X$11,[2]!rng_ForecastColumnLookup,0))</f>
        <v>223.01182864923393</v>
      </c>
      <c r="Y20" s="44"/>
    </row>
    <row r="21" spans="2:25">
      <c r="C21" s="19" t="s">
        <v>373</v>
      </c>
      <c r="D21" s="118">
        <f t="shared" si="2"/>
        <v>16.307939596954313</v>
      </c>
      <c r="E21" s="111">
        <f>INDEX([2]!tbl_Forecast,MATCH($D$8&amp;$C21&amp;$D$7,[2]!rng_ForecastRowLookup,0),MATCH(E$11,[2]!rng_ForecastColumnLookup,0))</f>
        <v>122.15340627232256</v>
      </c>
      <c r="F21" s="111">
        <f>INDEX([2]!tbl_Forecast,MATCH($D$8&amp;$C21&amp;$D$7,[2]!rng_ForecastRowLookup,0),MATCH(F$11,[2]!rng_ForecastColumnLookup,0))</f>
        <v>121.65257730660603</v>
      </c>
      <c r="G21" s="111">
        <f>INDEX([2]!tbl_Forecast,MATCH($D$8&amp;$C21&amp;$D$7,[2]!rng_ForecastRowLookup,0),MATCH(G$11,[2]!rng_ForecastColumnLookup,0))</f>
        <v>121.15380173964894</v>
      </c>
      <c r="H21" s="111">
        <f>INDEX([2]!tbl_Forecast,MATCH($D$8&amp;$C21&amp;$D$7,[2]!rng_ForecastRowLookup,0),MATCH(H$11,[2]!rng_ForecastColumnLookup,0))</f>
        <v>120.65707115251638</v>
      </c>
      <c r="I21" s="111">
        <f>INDEX([2]!tbl_Forecast,MATCH($D$8&amp;$C21&amp;$D$7,[2]!rng_ForecastRowLookup,0),MATCH(I$11,[2]!rng_ForecastColumnLookup,0))</f>
        <v>120.16237716079107</v>
      </c>
      <c r="J21" s="111">
        <f>INDEX([2]!tbl_Forecast,MATCH($D$8&amp;$C21&amp;$D$7,[2]!rng_ForecastRowLookup,0),MATCH(J$11,[2]!rng_ForecastColumnLookup,0))</f>
        <v>119.66971141443182</v>
      </c>
      <c r="K21" s="111">
        <f>INDEX([2]!tbl_Forecast,MATCH($D$8&amp;$C21&amp;$D$7,[2]!rng_ForecastRowLookup,0),MATCH(K$11,[2]!rng_ForecastColumnLookup,0))</f>
        <v>119.17906559763266</v>
      </c>
      <c r="L21" s="111">
        <f>INDEX([2]!tbl_Forecast,MATCH($D$8&amp;$C21&amp;$D$7,[2]!rng_ForecastRowLookup,0),MATCH(L$11,[2]!rng_ForecastColumnLookup,0))</f>
        <v>118.69043142868237</v>
      </c>
      <c r="M21" s="111">
        <f>INDEX([2]!tbl_Forecast,MATCH($D$8&amp;$C21&amp;$D$7,[2]!rng_ForecastRowLookup,0),MATCH(M$11,[2]!rng_ForecastColumnLookup,0))</f>
        <v>118.20380065982476</v>
      </c>
      <c r="N21" s="111">
        <f>INDEX([2]!tbl_Forecast,MATCH($D$8&amp;$C21&amp;$D$7,[2]!rng_ForecastRowLookup,0),MATCH(N$11,[2]!rng_ForecastColumnLookup,0))</f>
        <v>117.71916507711948</v>
      </c>
      <c r="O21" s="111">
        <f>INDEX([2]!tbl_Forecast,MATCH($D$8&amp;$C21&amp;$D$7,[2]!rng_ForecastRowLookup,0),MATCH(O$11,[2]!rng_ForecastColumnLookup,0))</f>
        <v>117.23651650030328</v>
      </c>
      <c r="P21" s="111">
        <f>INDEX([2]!tbl_Forecast,MATCH($D$8&amp;$C21&amp;$D$7,[2]!rng_ForecastRowLookup,0),MATCH(P$11,[2]!rng_ForecastColumnLookup,0))</f>
        <v>116.75584678265207</v>
      </c>
      <c r="Q21" s="111">
        <f>INDEX([2]!tbl_Forecast,MATCH($D$8&amp;$C21&amp;$D$7,[2]!rng_ForecastRowLookup,0),MATCH(Q$11,[2]!rng_ForecastColumnLookup,0))</f>
        <v>116.27714781084319</v>
      </c>
      <c r="R21" s="111">
        <f>INDEX([2]!tbl_Forecast,MATCH($D$8&amp;$C21&amp;$D$7,[2]!rng_ForecastRowLookup,0),MATCH(R$11,[2]!rng_ForecastColumnLookup,0))</f>
        <v>115.80041150481873</v>
      </c>
      <c r="S21" s="111">
        <f>INDEX([2]!tbl_Forecast,MATCH($D$8&amp;$C21&amp;$D$7,[2]!rng_ForecastRowLookup,0),MATCH(S$11,[2]!rng_ForecastColumnLookup,0))</f>
        <v>115.32562981764897</v>
      </c>
      <c r="T21" s="111">
        <f>INDEX([2]!tbl_Forecast,MATCH($D$8&amp;$C21&amp;$D$7,[2]!rng_ForecastRowLookup,0),MATCH(T$11,[2]!rng_ForecastColumnLookup,0))</f>
        <v>114.8527947353966</v>
      </c>
      <c r="U21" s="111">
        <f>INDEX([2]!tbl_Forecast,MATCH($D$8&amp;$C21&amp;$D$7,[2]!rng_ForecastRowLookup,0),MATCH(U$11,[2]!rng_ForecastColumnLookup,0))</f>
        <v>114.38189827698147</v>
      </c>
      <c r="V21" s="111">
        <f>INDEX([2]!tbl_Forecast,MATCH($D$8&amp;$C21&amp;$D$7,[2]!rng_ForecastRowLookup,0),MATCH(V$11,[2]!rng_ForecastColumnLookup,0))</f>
        <v>113.91293249404585</v>
      </c>
      <c r="W21" s="111">
        <f>INDEX([2]!tbl_Forecast,MATCH($D$8&amp;$C21&amp;$D$7,[2]!rng_ForecastRowLookup,0),MATCH(W$11,[2]!rng_ForecastColumnLookup,0))</f>
        <v>113.44588947082025</v>
      </c>
      <c r="X21" s="111">
        <f>INDEX([2]!tbl_Forecast,MATCH($D$8&amp;$C21&amp;$D$7,[2]!rng_ForecastRowLookup,0),MATCH(X$11,[2]!rng_ForecastColumnLookup,0))</f>
        <v>112.98076132398991</v>
      </c>
      <c r="Y21" s="44"/>
    </row>
    <row r="22" spans="2:25">
      <c r="C22" s="19" t="s">
        <v>374</v>
      </c>
      <c r="D22" s="118">
        <f t="shared" si="2"/>
        <v>74.161352061703795</v>
      </c>
      <c r="E22" s="111">
        <f>INDEX([2]!tbl_Forecast,MATCH($D$8&amp;$C22&amp;$D$7,[2]!rng_ForecastRowLookup,0),MATCH(E$11,[2]!rng_ForecastColumnLookup,0))</f>
        <v>448.69829599576161</v>
      </c>
      <c r="F22" s="111">
        <f>INDEX([2]!tbl_Forecast,MATCH($D$8&amp;$C22&amp;$D$7,[2]!rng_ForecastRowLookup,0),MATCH(F$11,[2]!rng_ForecastColumnLookup,0))</f>
        <v>447.03811230057732</v>
      </c>
      <c r="G22" s="111">
        <f>INDEX([2]!tbl_Forecast,MATCH($D$8&amp;$C22&amp;$D$7,[2]!rng_ForecastRowLookup,0),MATCH(G$11,[2]!rng_ForecastColumnLookup,0))</f>
        <v>445.3840712850652</v>
      </c>
      <c r="H22" s="111">
        <f>INDEX([2]!tbl_Forecast,MATCH($D$8&amp;$C22&amp;$D$7,[2]!rng_ForecastRowLookup,0),MATCH(H$11,[2]!rng_ForecastColumnLookup,0))</f>
        <v>443.73615022131042</v>
      </c>
      <c r="I22" s="111">
        <f>INDEX([2]!tbl_Forecast,MATCH($D$8&amp;$C22&amp;$D$7,[2]!rng_ForecastRowLookup,0),MATCH(I$11,[2]!rng_ForecastColumnLookup,0))</f>
        <v>442.09432646549152</v>
      </c>
      <c r="J22" s="111">
        <f>INDEX([2]!tbl_Forecast,MATCH($D$8&amp;$C22&amp;$D$7,[2]!rng_ForecastRowLookup,0),MATCH(J$11,[2]!rng_ForecastColumnLookup,0))</f>
        <v>440.45857745756916</v>
      </c>
      <c r="K22" s="111">
        <f>INDEX([2]!tbl_Forecast,MATCH($D$8&amp;$C22&amp;$D$7,[2]!rng_ForecastRowLookup,0),MATCH(K$11,[2]!rng_ForecastColumnLookup,0))</f>
        <v>438.82888072097626</v>
      </c>
      <c r="L22" s="111">
        <f>INDEX([2]!tbl_Forecast,MATCH($D$8&amp;$C22&amp;$D$7,[2]!rng_ForecastRowLookup,0),MATCH(L$11,[2]!rng_ForecastColumnLookup,0))</f>
        <v>437.2052138623086</v>
      </c>
      <c r="M22" s="111">
        <f>INDEX([2]!tbl_Forecast,MATCH($D$8&amp;$C22&amp;$D$7,[2]!rng_ForecastRowLookup,0),MATCH(M$11,[2]!rng_ForecastColumnLookup,0))</f>
        <v>435.58755457101802</v>
      </c>
      <c r="N22" s="111">
        <f>INDEX([2]!tbl_Forecast,MATCH($D$8&amp;$C22&amp;$D$7,[2]!rng_ForecastRowLookup,0),MATCH(N$11,[2]!rng_ForecastColumnLookup,0))</f>
        <v>433.97588061910528</v>
      </c>
      <c r="O22" s="111">
        <f>INDEX([2]!tbl_Forecast,MATCH($D$8&amp;$C22&amp;$D$7,[2]!rng_ForecastRowLookup,0),MATCH(O$11,[2]!rng_ForecastColumnLookup,0))</f>
        <v>432.37016986081449</v>
      </c>
      <c r="P22" s="111">
        <f>INDEX([2]!tbl_Forecast,MATCH($D$8&amp;$C22&amp;$D$7,[2]!rng_ForecastRowLookup,0),MATCH(P$11,[2]!rng_ForecastColumnLookup,0))</f>
        <v>430.77040023232951</v>
      </c>
      <c r="Q22" s="111">
        <f>INDEX([2]!tbl_Forecast,MATCH($D$8&amp;$C22&amp;$D$7,[2]!rng_ForecastRowLookup,0),MATCH(Q$11,[2]!rng_ForecastColumnLookup,0))</f>
        <v>429.17654975146979</v>
      </c>
      <c r="R22" s="111">
        <f>INDEX([2]!tbl_Forecast,MATCH($D$8&amp;$C22&amp;$D$7,[2]!rng_ForecastRowLookup,0),MATCH(R$11,[2]!rng_ForecastColumnLookup,0))</f>
        <v>427.58859651738936</v>
      </c>
      <c r="S22" s="111">
        <f>INDEX([2]!tbl_Forecast,MATCH($D$8&amp;$C22&amp;$D$7,[2]!rng_ForecastRowLookup,0),MATCH(S$11,[2]!rng_ForecastColumnLookup,0))</f>
        <v>426.00651871027503</v>
      </c>
      <c r="T22" s="111">
        <f>INDEX([2]!tbl_Forecast,MATCH($D$8&amp;$C22&amp;$D$7,[2]!rng_ForecastRowLookup,0),MATCH(T$11,[2]!rng_ForecastColumnLookup,0))</f>
        <v>424.43029459104702</v>
      </c>
      <c r="U22" s="111">
        <f>INDEX([2]!tbl_Forecast,MATCH($D$8&amp;$C22&amp;$D$7,[2]!rng_ForecastRowLookup,0),MATCH(U$11,[2]!rng_ForecastColumnLookup,0))</f>
        <v>422.85990250106011</v>
      </c>
      <c r="V22" s="111">
        <f>INDEX([2]!tbl_Forecast,MATCH($D$8&amp;$C22&amp;$D$7,[2]!rng_ForecastRowLookup,0),MATCH(V$11,[2]!rng_ForecastColumnLookup,0))</f>
        <v>421.2953208618062</v>
      </c>
      <c r="W22" s="111">
        <f>INDEX([2]!tbl_Forecast,MATCH($D$8&amp;$C22&amp;$D$7,[2]!rng_ForecastRowLookup,0),MATCH(W$11,[2]!rng_ForecastColumnLookup,0))</f>
        <v>419.73652817461749</v>
      </c>
      <c r="X22" s="111">
        <f>INDEX([2]!tbl_Forecast,MATCH($D$8&amp;$C22&amp;$D$7,[2]!rng_ForecastRowLookup,0),MATCH(X$11,[2]!rng_ForecastColumnLookup,0))</f>
        <v>418.18350302037135</v>
      </c>
      <c r="Y22" s="44"/>
    </row>
    <row r="23" spans="2:25">
      <c r="C23" s="19" t="s">
        <v>375</v>
      </c>
      <c r="D23" s="118">
        <f t="shared" si="2"/>
        <v>26.329536483221002</v>
      </c>
      <c r="E23" s="111">
        <f>INDEX([2]!tbl_Forecast,MATCH($D$8&amp;$C23&amp;$D$7,[2]!rng_ForecastRowLookup,0),MATCH(E$11,[2]!rng_ForecastColumnLookup,0))</f>
        <v>53.720939527021244</v>
      </c>
      <c r="F23" s="111">
        <f>INDEX([2]!tbl_Forecast,MATCH($D$8&amp;$C23&amp;$D$7,[2]!rng_ForecastRowLookup,0),MATCH(F$11,[2]!rng_ForecastColumnLookup,0))</f>
        <v>53.237451071278059</v>
      </c>
      <c r="G23" s="111">
        <f>INDEX([2]!tbl_Forecast,MATCH($D$8&amp;$C23&amp;$D$7,[2]!rng_ForecastRowLookup,0),MATCH(G$11,[2]!rng_ForecastColumnLookup,0))</f>
        <v>52.758314011636557</v>
      </c>
      <c r="H23" s="111">
        <f>INDEX([2]!tbl_Forecast,MATCH($D$8&amp;$C23&amp;$D$7,[2]!rng_ForecastRowLookup,0),MATCH(H$11,[2]!rng_ForecastColumnLookup,0))</f>
        <v>52.283489185531828</v>
      </c>
      <c r="I23" s="111">
        <f>INDEX([2]!tbl_Forecast,MATCH($D$8&amp;$C23&amp;$D$7,[2]!rng_ForecastRowLookup,0),MATCH(I$11,[2]!rng_ForecastColumnLookup,0))</f>
        <v>51.812937782862043</v>
      </c>
      <c r="J23" s="111">
        <f>INDEX([2]!tbl_Forecast,MATCH($D$8&amp;$C23&amp;$D$7,[2]!rng_ForecastRowLookup,0),MATCH(J$11,[2]!rng_ForecastColumnLookup,0))</f>
        <v>51.346621342816277</v>
      </c>
      <c r="K23" s="111">
        <f>INDEX([2]!tbl_Forecast,MATCH($D$8&amp;$C23&amp;$D$7,[2]!rng_ForecastRowLookup,0),MATCH(K$11,[2]!rng_ForecastColumnLookup,0))</f>
        <v>50.884501750730934</v>
      </c>
      <c r="L23" s="111">
        <f>INDEX([2]!tbl_Forecast,MATCH($D$8&amp;$C23&amp;$D$7,[2]!rng_ForecastRowLookup,0),MATCH(L$11,[2]!rng_ForecastColumnLookup,0))</f>
        <v>50.426541234974358</v>
      </c>
      <c r="M23" s="111">
        <f>INDEX([2]!tbl_Forecast,MATCH($D$8&amp;$C23&amp;$D$7,[2]!rng_ForecastRowLookup,0),MATCH(M$11,[2]!rng_ForecastColumnLookup,0))</f>
        <v>49.97270236385959</v>
      </c>
      <c r="N23" s="111">
        <f>INDEX([2]!tbl_Forecast,MATCH($D$8&amp;$C23&amp;$D$7,[2]!rng_ForecastRowLookup,0),MATCH(N$11,[2]!rng_ForecastColumnLookup,0))</f>
        <v>49.522948042584851</v>
      </c>
      <c r="O23" s="111">
        <f>INDEX([2]!tbl_Forecast,MATCH($D$8&amp;$C23&amp;$D$7,[2]!rng_ForecastRowLookup,0),MATCH(O$11,[2]!rng_ForecastColumnLookup,0))</f>
        <v>49.077241510201581</v>
      </c>
      <c r="P23" s="111">
        <f>INDEX([2]!tbl_Forecast,MATCH($D$8&amp;$C23&amp;$D$7,[2]!rng_ForecastRowLookup,0),MATCH(P$11,[2]!rng_ForecastColumnLookup,0))</f>
        <v>48.635546336609778</v>
      </c>
      <c r="Q23" s="111">
        <f>INDEX([2]!tbl_Forecast,MATCH($D$8&amp;$C23&amp;$D$7,[2]!rng_ForecastRowLookup,0),MATCH(Q$11,[2]!rng_ForecastColumnLookup,0))</f>
        <v>48.197826419580288</v>
      </c>
      <c r="R23" s="111">
        <f>INDEX([2]!tbl_Forecast,MATCH($D$8&amp;$C23&amp;$D$7,[2]!rng_ForecastRowLookup,0),MATCH(R$11,[2]!rng_ForecastColumnLookup,0))</f>
        <v>47.76404598180406</v>
      </c>
      <c r="S23" s="111">
        <f>INDEX([2]!tbl_Forecast,MATCH($D$8&amp;$C23&amp;$D$7,[2]!rng_ForecastRowLookup,0),MATCH(S$11,[2]!rng_ForecastColumnLookup,0))</f>
        <v>47.33416956796782</v>
      </c>
      <c r="T23" s="111">
        <f>INDEX([2]!tbl_Forecast,MATCH($D$8&amp;$C23&amp;$D$7,[2]!rng_ForecastRowLookup,0),MATCH(T$11,[2]!rng_ForecastColumnLookup,0))</f>
        <v>46.908162041856116</v>
      </c>
      <c r="U23" s="111">
        <f>INDEX([2]!tbl_Forecast,MATCH($D$8&amp;$C23&amp;$D$7,[2]!rng_ForecastRowLookup,0),MATCH(U$11,[2]!rng_ForecastColumnLookup,0))</f>
        <v>46.485988583479411</v>
      </c>
      <c r="V23" s="111">
        <f>INDEX([2]!tbl_Forecast,MATCH($D$8&amp;$C23&amp;$D$7,[2]!rng_ForecastRowLookup,0),MATCH(V$11,[2]!rng_ForecastColumnLookup,0))</f>
        <v>46.067614686228097</v>
      </c>
      <c r="W23" s="111">
        <f>INDEX([2]!tbl_Forecast,MATCH($D$8&amp;$C23&amp;$D$7,[2]!rng_ForecastRowLookup,0),MATCH(W$11,[2]!rng_ForecastColumnLookup,0))</f>
        <v>45.653006154052044</v>
      </c>
      <c r="X23" s="111">
        <f>INDEX([2]!tbl_Forecast,MATCH($D$8&amp;$C23&amp;$D$7,[2]!rng_ForecastRowLookup,0),MATCH(X$11,[2]!rng_ForecastColumnLookup,0))</f>
        <v>45.242129098665572</v>
      </c>
      <c r="Y23" s="44"/>
    </row>
    <row r="24" spans="2:25">
      <c r="C24" s="19" t="s">
        <v>393</v>
      </c>
      <c r="D24" s="118">
        <f t="shared" si="2"/>
        <v>61.692027882689565</v>
      </c>
      <c r="E24" s="111">
        <f>INDEX([2]!tbl_Forecast,MATCH($D$8&amp;$C24&amp;$D$7,[2]!rng_ForecastRowLookup,0),MATCH(E$11,[2]!rng_ForecastColumnLookup,0))</f>
        <v>22.491017060912501</v>
      </c>
      <c r="F24" s="111">
        <f>INDEX([2]!tbl_Forecast,MATCH($D$8&amp;$C24&amp;$D$7,[2]!rng_ForecastRowLookup,0),MATCH(F$11,[2]!rng_ForecastColumnLookup,0))</f>
        <v>22.384859460384995</v>
      </c>
      <c r="G24" s="111">
        <f>INDEX([2]!tbl_Forecast,MATCH($D$8&amp;$C24&amp;$D$7,[2]!rng_ForecastRowLookup,0),MATCH(G$11,[2]!rng_ForecastColumnLookup,0))</f>
        <v>22.279202923731983</v>
      </c>
      <c r="H24" s="111">
        <f>INDEX([2]!tbl_Forecast,MATCH($D$8&amp;$C24&amp;$D$7,[2]!rng_ForecastRowLookup,0),MATCH(H$11,[2]!rng_ForecastColumnLookup,0))</f>
        <v>22.174045085931969</v>
      </c>
      <c r="I24" s="111">
        <f>INDEX([2]!tbl_Forecast,MATCH($D$8&amp;$C24&amp;$D$7,[2]!rng_ForecastRowLookup,0),MATCH(I$11,[2]!rng_ForecastColumnLookup,0))</f>
        <v>22.069383593126368</v>
      </c>
      <c r="J24" s="111">
        <f>INDEX([2]!tbl_Forecast,MATCH($D$8&amp;$C24&amp;$D$7,[2]!rng_ForecastRowLookup,0),MATCH(J$11,[2]!rng_ForecastColumnLookup,0))</f>
        <v>21.965216102566814</v>
      </c>
      <c r="K24" s="111">
        <f>INDEX([2]!tbl_Forecast,MATCH($D$8&amp;$C24&amp;$D$7,[2]!rng_ForecastRowLookup,0),MATCH(K$11,[2]!rng_ForecastColumnLookup,0))</f>
        <v>21.8615402825627</v>
      </c>
      <c r="L24" s="111">
        <f>INDEX([2]!tbl_Forecast,MATCH($D$8&amp;$C24&amp;$D$7,[2]!rng_ForecastRowLookup,0),MATCH(L$11,[2]!rng_ForecastColumnLookup,0))</f>
        <v>21.758353812429004</v>
      </c>
      <c r="M24" s="111">
        <f>INDEX([2]!tbl_Forecast,MATCH($D$8&amp;$C24&amp;$D$7,[2]!rng_ForecastRowLookup,0),MATCH(M$11,[2]!rng_ForecastColumnLookup,0))</f>
        <v>21.655654382434342</v>
      </c>
      <c r="N24" s="111">
        <f>INDEX([2]!tbl_Forecast,MATCH($D$8&amp;$C24&amp;$D$7,[2]!rng_ForecastRowLookup,0),MATCH(N$11,[2]!rng_ForecastColumnLookup,0))</f>
        <v>21.553439693749251</v>
      </c>
      <c r="O24" s="111">
        <f>INDEX([2]!tbl_Forecast,MATCH($D$8&amp;$C24&amp;$D$7,[2]!rng_ForecastRowLookup,0),MATCH(O$11,[2]!rng_ForecastColumnLookup,0))</f>
        <v>21.451707458394754</v>
      </c>
      <c r="P24" s="111">
        <f>INDEX([2]!tbl_Forecast,MATCH($D$8&amp;$C24&amp;$D$7,[2]!rng_ForecastRowLookup,0),MATCH(P$11,[2]!rng_ForecastColumnLookup,0))</f>
        <v>21.350455399191134</v>
      </c>
      <c r="Q24" s="111">
        <f>INDEX([2]!tbl_Forecast,MATCH($D$8&amp;$C24&amp;$D$7,[2]!rng_ForecastRowLookup,0),MATCH(Q$11,[2]!rng_ForecastColumnLookup,0))</f>
        <v>21.249681249706953</v>
      </c>
      <c r="R24" s="111">
        <f>INDEX([2]!tbl_Forecast,MATCH($D$8&amp;$C24&amp;$D$7,[2]!rng_ForecastRowLookup,0),MATCH(R$11,[2]!rng_ForecastColumnLookup,0))</f>
        <v>21.149382754208336</v>
      </c>
      <c r="S24" s="111">
        <f>INDEX([2]!tbl_Forecast,MATCH($D$8&amp;$C24&amp;$D$7,[2]!rng_ForecastRowLookup,0),MATCH(S$11,[2]!rng_ForecastColumnLookup,0))</f>
        <v>21.049557667608472</v>
      </c>
      <c r="T24" s="111">
        <f>INDEX([2]!tbl_Forecast,MATCH($D$8&amp;$C24&amp;$D$7,[2]!rng_ForecastRowLookup,0),MATCH(T$11,[2]!rng_ForecastColumnLookup,0))</f>
        <v>20.950203755417366</v>
      </c>
      <c r="U24" s="111">
        <f>INDEX([2]!tbl_Forecast,MATCH($D$8&amp;$C24&amp;$D$7,[2]!rng_ForecastRowLookup,0),MATCH(U$11,[2]!rng_ForecastColumnLookup,0))</f>
        <v>20.851318793691796</v>
      </c>
      <c r="V24" s="111">
        <f>INDEX([2]!tbl_Forecast,MATCH($D$8&amp;$C24&amp;$D$7,[2]!rng_ForecastRowLookup,0),MATCH(V$11,[2]!rng_ForecastColumnLookup,0))</f>
        <v>20.75290056898557</v>
      </c>
      <c r="W24" s="111">
        <f>INDEX([2]!tbl_Forecast,MATCH($D$8&amp;$C24&amp;$D$7,[2]!rng_ForecastRowLookup,0),MATCH(W$11,[2]!rng_ForecastColumnLookup,0))</f>
        <v>20.654946878299963</v>
      </c>
      <c r="X24" s="111">
        <f>INDEX([2]!tbl_Forecast,MATCH($D$8&amp;$C24&amp;$D$7,[2]!rng_ForecastRowLookup,0),MATCH(X$11,[2]!rng_ForecastColumnLookup,0))</f>
        <v>20.557455529034385</v>
      </c>
      <c r="Y24" s="44"/>
    </row>
    <row r="25" spans="2:25">
      <c r="C25" s="19" t="s">
        <v>376</v>
      </c>
      <c r="D25" s="118">
        <f t="shared" si="2"/>
        <v>25.987103734908182</v>
      </c>
      <c r="E25" s="111">
        <f>INDEX([2]!tbl_Forecast,MATCH($D$8&amp;$C25&amp;$D$7,[2]!rng_ForecastRowLookup,0),MATCH(E$11,[2]!rng_ForecastColumnLookup,0))</f>
        <v>51.550857208753726</v>
      </c>
      <c r="F25" s="111">
        <f>INDEX([2]!tbl_Forecast,MATCH($D$8&amp;$C25&amp;$D$7,[2]!rng_ForecastRowLookup,0),MATCH(F$11,[2]!rng_ForecastColumnLookup,0))</f>
        <v>51.307537162728408</v>
      </c>
      <c r="G25" s="111">
        <f>INDEX([2]!tbl_Forecast,MATCH($D$8&amp;$C25&amp;$D$7,[2]!rng_ForecastRowLookup,0),MATCH(G$11,[2]!rng_ForecastColumnLookup,0))</f>
        <v>51.065365587320336</v>
      </c>
      <c r="H25" s="111">
        <f>INDEX([2]!tbl_Forecast,MATCH($D$8&amp;$C25&amp;$D$7,[2]!rng_ForecastRowLookup,0),MATCH(H$11,[2]!rng_ForecastColumnLookup,0))</f>
        <v>50.824337061748189</v>
      </c>
      <c r="I25" s="111">
        <f>INDEX([2]!tbl_Forecast,MATCH($D$8&amp;$C25&amp;$D$7,[2]!rng_ForecastRowLookup,0),MATCH(I$11,[2]!rng_ForecastColumnLookup,0))</f>
        <v>50.584446190816735</v>
      </c>
      <c r="J25" s="111">
        <f>INDEX([2]!tbl_Forecast,MATCH($D$8&amp;$C25&amp;$D$7,[2]!rng_ForecastRowLookup,0),MATCH(J$11,[2]!rng_ForecastColumnLookup,0))</f>
        <v>50.345687604796083</v>
      </c>
      <c r="K25" s="111">
        <f>INDEX([2]!tbl_Forecast,MATCH($D$8&amp;$C25&amp;$D$7,[2]!rng_ForecastRowLookup,0),MATCH(K$11,[2]!rng_ForecastColumnLookup,0))</f>
        <v>50.108055959301453</v>
      </c>
      <c r="L25" s="111">
        <f>INDEX([2]!tbl_Forecast,MATCH($D$8&amp;$C25&amp;$D$7,[2]!rng_ForecastRowLookup,0),MATCH(L$11,[2]!rng_ForecastColumnLookup,0))</f>
        <v>49.871545935173543</v>
      </c>
      <c r="M25" s="111">
        <f>INDEX([2]!tbl_Forecast,MATCH($D$8&amp;$C25&amp;$D$7,[2]!rng_ForecastRowLookup,0),MATCH(M$11,[2]!rng_ForecastColumnLookup,0))</f>
        <v>49.636152238359529</v>
      </c>
      <c r="N25" s="111">
        <f>INDEX([2]!tbl_Forecast,MATCH($D$8&amp;$C25&amp;$D$7,[2]!rng_ForecastRowLookup,0),MATCH(N$11,[2]!rng_ForecastColumnLookup,0))</f>
        <v>49.40186959979448</v>
      </c>
      <c r="O25" s="111">
        <f>INDEX([2]!tbl_Forecast,MATCH($D$8&amp;$C25&amp;$D$7,[2]!rng_ForecastRowLookup,0),MATCH(O$11,[2]!rng_ForecastColumnLookup,0))</f>
        <v>49.168692775283453</v>
      </c>
      <c r="P25" s="111">
        <f>INDEX([2]!tbl_Forecast,MATCH($D$8&amp;$C25&amp;$D$7,[2]!rng_ForecastRowLookup,0),MATCH(P$11,[2]!rng_ForecastColumnLookup,0))</f>
        <v>48.936616545384119</v>
      </c>
      <c r="Q25" s="111">
        <f>INDEX([2]!tbl_Forecast,MATCH($D$8&amp;$C25&amp;$D$7,[2]!rng_ForecastRowLookup,0),MATCH(Q$11,[2]!rng_ForecastColumnLookup,0))</f>
        <v>48.705635715289908</v>
      </c>
      <c r="R25" s="111">
        <f>INDEX([2]!tbl_Forecast,MATCH($D$8&amp;$C25&amp;$D$7,[2]!rng_ForecastRowLookup,0),MATCH(R$11,[2]!rng_ForecastColumnLookup,0))</f>
        <v>48.475745114713739</v>
      </c>
      <c r="S25" s="111">
        <f>INDEX([2]!tbl_Forecast,MATCH($D$8&amp;$C25&amp;$D$7,[2]!rng_ForecastRowLookup,0),MATCH(S$11,[2]!rng_ForecastColumnLookup,0))</f>
        <v>48.246939597772297</v>
      </c>
      <c r="T25" s="111">
        <f>INDEX([2]!tbl_Forecast,MATCH($D$8&amp;$C25&amp;$D$7,[2]!rng_ForecastRowLookup,0),MATCH(T$11,[2]!rng_ForecastColumnLookup,0))</f>
        <v>48.019214042870807</v>
      </c>
      <c r="U25" s="111">
        <f>INDEX([2]!tbl_Forecast,MATCH($D$8&amp;$C25&amp;$D$7,[2]!rng_ForecastRowLookup,0),MATCH(U$11,[2]!rng_ForecastColumnLookup,0))</f>
        <v>47.792563352588466</v>
      </c>
      <c r="V25" s="111">
        <f>INDEX([2]!tbl_Forecast,MATCH($D$8&amp;$C25&amp;$D$7,[2]!rng_ForecastRowLookup,0),MATCH(V$11,[2]!rng_ForecastColumnLookup,0))</f>
        <v>47.56698245356425</v>
      </c>
      <c r="W25" s="111">
        <f>INDEX([2]!tbl_Forecast,MATCH($D$8&amp;$C25&amp;$D$7,[2]!rng_ForecastRowLookup,0),MATCH(W$11,[2]!rng_ForecastColumnLookup,0))</f>
        <v>47.342466296383435</v>
      </c>
      <c r="X25" s="111">
        <f>INDEX([2]!tbl_Forecast,MATCH($D$8&amp;$C25&amp;$D$7,[2]!rng_ForecastRowLookup,0),MATCH(X$11,[2]!rng_ForecastColumnLookup,0))</f>
        <v>47.119009855464505</v>
      </c>
      <c r="Y25" s="44"/>
    </row>
    <row r="26" spans="2:25">
      <c r="C26" s="19" t="s">
        <v>377</v>
      </c>
      <c r="D26" s="118">
        <f t="shared" si="2"/>
        <v>14.523917896340365</v>
      </c>
      <c r="E26" s="111">
        <f>INDEX([2]!tbl_Forecast,MATCH($D$8&amp;$C26&amp;$D$7,[2]!rng_ForecastRowLookup,0),MATCH(E$11,[2]!rng_ForecastColumnLookup,0))</f>
        <v>170.15189589049527</v>
      </c>
      <c r="F26" s="111">
        <f>INDEX([2]!tbl_Forecast,MATCH($D$8&amp;$C26&amp;$D$7,[2]!rng_ForecastRowLookup,0),MATCH(F$11,[2]!rng_ForecastColumnLookup,0))</f>
        <v>169.74353134035809</v>
      </c>
      <c r="G26" s="111">
        <f>INDEX([2]!tbl_Forecast,MATCH($D$8&amp;$C26&amp;$D$7,[2]!rng_ForecastRowLookup,0),MATCH(G$11,[2]!rng_ForecastColumnLookup,0))</f>
        <v>169.33614686514122</v>
      </c>
      <c r="H26" s="111">
        <f>INDEX([2]!tbl_Forecast,MATCH($D$8&amp;$C26&amp;$D$7,[2]!rng_ForecastRowLookup,0),MATCH(H$11,[2]!rng_ForecastColumnLookup,0))</f>
        <v>168.92974011266489</v>
      </c>
      <c r="I26" s="111">
        <f>INDEX([2]!tbl_Forecast,MATCH($D$8&amp;$C26&amp;$D$7,[2]!rng_ForecastRowLookup,0),MATCH(I$11,[2]!rng_ForecastColumnLookup,0))</f>
        <v>168.52430873639449</v>
      </c>
      <c r="J26" s="111">
        <f>INDEX([2]!tbl_Forecast,MATCH($D$8&amp;$C26&amp;$D$7,[2]!rng_ForecastRowLookup,0),MATCH(J$11,[2]!rng_ForecastColumnLookup,0))</f>
        <v>168.11985039542716</v>
      </c>
      <c r="K26" s="111">
        <f>INDEX([2]!tbl_Forecast,MATCH($D$8&amp;$C26&amp;$D$7,[2]!rng_ForecastRowLookup,0),MATCH(K$11,[2]!rng_ForecastColumnLookup,0))</f>
        <v>167.71636275447813</v>
      </c>
      <c r="L26" s="111">
        <f>INDEX([2]!tbl_Forecast,MATCH($D$8&amp;$C26&amp;$D$7,[2]!rng_ForecastRowLookup,0),MATCH(L$11,[2]!rng_ForecastColumnLookup,0))</f>
        <v>167.31384348386743</v>
      </c>
      <c r="M26" s="111">
        <f>INDEX([2]!tbl_Forecast,MATCH($D$8&amp;$C26&amp;$D$7,[2]!rng_ForecastRowLookup,0),MATCH(M$11,[2]!rng_ForecastColumnLookup,0))</f>
        <v>166.91229025950614</v>
      </c>
      <c r="N26" s="111">
        <f>INDEX([2]!tbl_Forecast,MATCH($D$8&amp;$C26&amp;$D$7,[2]!rng_ForecastRowLookup,0),MATCH(N$11,[2]!rng_ForecastColumnLookup,0))</f>
        <v>166.51170076288332</v>
      </c>
      <c r="O26" s="111">
        <f>INDEX([2]!tbl_Forecast,MATCH($D$8&amp;$C26&amp;$D$7,[2]!rng_ForecastRowLookup,0),MATCH(O$11,[2]!rng_ForecastColumnLookup,0))</f>
        <v>166.11207268105238</v>
      </c>
      <c r="P26" s="111">
        <f>INDEX([2]!tbl_Forecast,MATCH($D$8&amp;$C26&amp;$D$7,[2]!rng_ForecastRowLookup,0),MATCH(P$11,[2]!rng_ForecastColumnLookup,0))</f>
        <v>165.7134037066179</v>
      </c>
      <c r="Q26" s="111">
        <f>INDEX([2]!tbl_Forecast,MATCH($D$8&amp;$C26&amp;$D$7,[2]!rng_ForecastRowLookup,0),MATCH(Q$11,[2]!rng_ForecastColumnLookup,0))</f>
        <v>165.31569153772202</v>
      </c>
      <c r="R26" s="111">
        <f>INDEX([2]!tbl_Forecast,MATCH($D$8&amp;$C26&amp;$D$7,[2]!rng_ForecastRowLookup,0),MATCH(R$11,[2]!rng_ForecastColumnLookup,0))</f>
        <v>164.91893387803151</v>
      </c>
      <c r="S26" s="111">
        <f>INDEX([2]!tbl_Forecast,MATCH($D$8&amp;$C26&amp;$D$7,[2]!rng_ForecastRowLookup,0),MATCH(S$11,[2]!rng_ForecastColumnLookup,0))</f>
        <v>164.52312843672422</v>
      </c>
      <c r="T26" s="111">
        <f>INDEX([2]!tbl_Forecast,MATCH($D$8&amp;$C26&amp;$D$7,[2]!rng_ForecastRowLookup,0),MATCH(T$11,[2]!rng_ForecastColumnLookup,0))</f>
        <v>164.12827292847609</v>
      </c>
      <c r="U26" s="111">
        <f>INDEX([2]!tbl_Forecast,MATCH($D$8&amp;$C26&amp;$D$7,[2]!rng_ForecastRowLookup,0),MATCH(U$11,[2]!rng_ForecastColumnLookup,0))</f>
        <v>163.73436507344778</v>
      </c>
      <c r="V26" s="111">
        <f>INDEX([2]!tbl_Forecast,MATCH($D$8&amp;$C26&amp;$D$7,[2]!rng_ForecastRowLookup,0),MATCH(V$11,[2]!rng_ForecastColumnLookup,0))</f>
        <v>163.3414025972715</v>
      </c>
      <c r="W26" s="111">
        <f>INDEX([2]!tbl_Forecast,MATCH($D$8&amp;$C26&amp;$D$7,[2]!rng_ForecastRowLookup,0),MATCH(W$11,[2]!rng_ForecastColumnLookup,0))</f>
        <v>162.94938323103807</v>
      </c>
      <c r="X26" s="111">
        <f>INDEX([2]!tbl_Forecast,MATCH($D$8&amp;$C26&amp;$D$7,[2]!rng_ForecastRowLookup,0),MATCH(X$11,[2]!rng_ForecastColumnLookup,0))</f>
        <v>162.55830471128357</v>
      </c>
      <c r="Y26" s="44"/>
    </row>
    <row r="27" spans="2:25">
      <c r="C27" s="19" t="s">
        <v>378</v>
      </c>
      <c r="D27" s="118">
        <f t="shared" si="2"/>
        <v>16.756500378112861</v>
      </c>
      <c r="E27" s="111">
        <f>INDEX([2]!tbl_Forecast,MATCH($D$8&amp;$C27&amp;$D$7,[2]!rng_ForecastRowLookup,0),MATCH(E$11,[2]!rng_ForecastColumnLookup,0))</f>
        <v>105.02947953487826</v>
      </c>
      <c r="F27" s="111">
        <f>INDEX([2]!tbl_Forecast,MATCH($D$8&amp;$C27&amp;$D$7,[2]!rng_ForecastRowLookup,0),MATCH(F$11,[2]!rng_ForecastColumnLookup,0))</f>
        <v>104.80891762785501</v>
      </c>
      <c r="G27" s="111">
        <f>INDEX([2]!tbl_Forecast,MATCH($D$8&amp;$C27&amp;$D$7,[2]!rng_ForecastRowLookup,0),MATCH(G$11,[2]!rng_ForecastColumnLookup,0))</f>
        <v>104.58881890083651</v>
      </c>
      <c r="H27" s="111">
        <f>INDEX([2]!tbl_Forecast,MATCH($D$8&amp;$C27&amp;$D$7,[2]!rng_ForecastRowLookup,0),MATCH(H$11,[2]!rng_ForecastColumnLookup,0))</f>
        <v>104.36918238114475</v>
      </c>
      <c r="I27" s="111">
        <f>INDEX([2]!tbl_Forecast,MATCH($D$8&amp;$C27&amp;$D$7,[2]!rng_ForecastRowLookup,0),MATCH(I$11,[2]!rng_ForecastColumnLookup,0))</f>
        <v>104.15000709814436</v>
      </c>
      <c r="J27" s="111">
        <f>INDEX([2]!tbl_Forecast,MATCH($D$8&amp;$C27&amp;$D$7,[2]!rng_ForecastRowLookup,0),MATCH(J$11,[2]!rng_ForecastColumnLookup,0))</f>
        <v>103.93129208323826</v>
      </c>
      <c r="K27" s="111">
        <f>INDEX([2]!tbl_Forecast,MATCH($D$8&amp;$C27&amp;$D$7,[2]!rng_ForecastRowLookup,0),MATCH(K$11,[2]!rng_ForecastColumnLookup,0))</f>
        <v>103.71303636986346</v>
      </c>
      <c r="L27" s="111">
        <f>INDEX([2]!tbl_Forecast,MATCH($D$8&amp;$C27&amp;$D$7,[2]!rng_ForecastRowLookup,0),MATCH(L$11,[2]!rng_ForecastColumnLookup,0))</f>
        <v>103.49523899348674</v>
      </c>
      <c r="M27" s="111">
        <f>INDEX([2]!tbl_Forecast,MATCH($D$8&amp;$C27&amp;$D$7,[2]!rng_ForecastRowLookup,0),MATCH(M$11,[2]!rng_ForecastColumnLookup,0))</f>
        <v>103.27789899160042</v>
      </c>
      <c r="N27" s="111">
        <f>INDEX([2]!tbl_Forecast,MATCH($D$8&amp;$C27&amp;$D$7,[2]!rng_ForecastRowLookup,0),MATCH(N$11,[2]!rng_ForecastColumnLookup,0))</f>
        <v>103.06101540371807</v>
      </c>
      <c r="O27" s="111">
        <f>INDEX([2]!tbl_Forecast,MATCH($D$8&amp;$C27&amp;$D$7,[2]!rng_ForecastRowLookup,0),MATCH(O$11,[2]!rng_ForecastColumnLookup,0))</f>
        <v>102.84458727137024</v>
      </c>
      <c r="P27" s="111">
        <f>INDEX([2]!tbl_Forecast,MATCH($D$8&amp;$C27&amp;$D$7,[2]!rng_ForecastRowLookup,0),MATCH(P$11,[2]!rng_ForecastColumnLookup,0))</f>
        <v>102.62861363810038</v>
      </c>
      <c r="Q27" s="111">
        <f>INDEX([2]!tbl_Forecast,MATCH($D$8&amp;$C27&amp;$D$7,[2]!rng_ForecastRowLookup,0),MATCH(Q$11,[2]!rng_ForecastColumnLookup,0))</f>
        <v>102.41309354946036</v>
      </c>
      <c r="R27" s="111">
        <f>INDEX([2]!tbl_Forecast,MATCH($D$8&amp;$C27&amp;$D$7,[2]!rng_ForecastRowLookup,0),MATCH(R$11,[2]!rng_ForecastColumnLookup,0))</f>
        <v>102.19802605300649</v>
      </c>
      <c r="S27" s="111">
        <f>INDEX([2]!tbl_Forecast,MATCH($D$8&amp;$C27&amp;$D$7,[2]!rng_ForecastRowLookup,0),MATCH(S$11,[2]!rng_ForecastColumnLookup,0))</f>
        <v>101.98341019829519</v>
      </c>
      <c r="T27" s="111">
        <f>INDEX([2]!tbl_Forecast,MATCH($D$8&amp;$C27&amp;$D$7,[2]!rng_ForecastRowLookup,0),MATCH(T$11,[2]!rng_ForecastColumnLookup,0))</f>
        <v>101.76924503687877</v>
      </c>
      <c r="U27" s="111">
        <f>INDEX([2]!tbl_Forecast,MATCH($D$8&amp;$C27&amp;$D$7,[2]!rng_ForecastRowLookup,0),MATCH(U$11,[2]!rng_ForecastColumnLookup,0))</f>
        <v>101.55552962230132</v>
      </c>
      <c r="V27" s="111">
        <f>INDEX([2]!tbl_Forecast,MATCH($D$8&amp;$C27&amp;$D$7,[2]!rng_ForecastRowLookup,0),MATCH(V$11,[2]!rng_ForecastColumnLookup,0))</f>
        <v>101.3422630100945</v>
      </c>
      <c r="W27" s="111">
        <f>INDEX([2]!tbl_Forecast,MATCH($D$8&amp;$C27&amp;$D$7,[2]!rng_ForecastRowLookup,0),MATCH(W$11,[2]!rng_ForecastColumnLookup,0))</f>
        <v>101.1294442577733</v>
      </c>
      <c r="X27" s="111">
        <f>INDEX([2]!tbl_Forecast,MATCH($D$8&amp;$C27&amp;$D$7,[2]!rng_ForecastRowLookup,0),MATCH(X$11,[2]!rng_ForecastColumnLookup,0))</f>
        <v>100.91707242483197</v>
      </c>
      <c r="Y27" s="44"/>
    </row>
    <row r="28" spans="2:25">
      <c r="C28" s="97" t="s">
        <v>394</v>
      </c>
      <c r="D28" s="118">
        <f t="shared" si="2"/>
        <v>17.027486261239055</v>
      </c>
      <c r="E28" s="111">
        <f>INDEX([2]!tbl_Forecast,MATCH($D$8&amp;$C28&amp;$D$7,[2]!rng_ForecastRowLookup,0),MATCH(E$11,[2]!rng_ForecastColumnLookup,0))</f>
        <v>128.74820917277606</v>
      </c>
      <c r="F28" s="111">
        <f>INDEX([2]!tbl_Forecast,MATCH($D$8&amp;$C28&amp;$D$7,[2]!rng_ForecastRowLookup,0),MATCH(F$11,[2]!rng_ForecastColumnLookup,0))</f>
        <v>128.43921347076139</v>
      </c>
      <c r="G28" s="111">
        <f>INDEX([2]!tbl_Forecast,MATCH($D$8&amp;$C28&amp;$D$7,[2]!rng_ForecastRowLookup,0),MATCH(G$11,[2]!rng_ForecastColumnLookup,0))</f>
        <v>128.1309593584316</v>
      </c>
      <c r="H28" s="111">
        <f>INDEX([2]!tbl_Forecast,MATCH($D$8&amp;$C28&amp;$D$7,[2]!rng_ForecastRowLookup,0),MATCH(H$11,[2]!rng_ForecastColumnLookup,0))</f>
        <v>127.82344505597135</v>
      </c>
      <c r="I28" s="111">
        <f>INDEX([2]!tbl_Forecast,MATCH($D$8&amp;$C28&amp;$D$7,[2]!rng_ForecastRowLookup,0),MATCH(I$11,[2]!rng_ForecastColumnLookup,0))</f>
        <v>127.51666878783702</v>
      </c>
      <c r="J28" s="111">
        <f>INDEX([2]!tbl_Forecast,MATCH($D$8&amp;$C28&amp;$D$7,[2]!rng_ForecastRowLookup,0),MATCH(J$11,[2]!rng_ForecastColumnLookup,0))</f>
        <v>127.21062878274621</v>
      </c>
      <c r="K28" s="111">
        <f>INDEX([2]!tbl_Forecast,MATCH($D$8&amp;$C28&amp;$D$7,[2]!rng_ForecastRowLookup,0),MATCH(K$11,[2]!rng_ForecastColumnLookup,0))</f>
        <v>126.90532327366765</v>
      </c>
      <c r="L28" s="111">
        <f>INDEX([2]!tbl_Forecast,MATCH($D$8&amp;$C28&amp;$D$7,[2]!rng_ForecastRowLookup,0),MATCH(L$11,[2]!rng_ForecastColumnLookup,0))</f>
        <v>126.60075049781085</v>
      </c>
      <c r="M28" s="111">
        <f>INDEX([2]!tbl_Forecast,MATCH($D$8&amp;$C28&amp;$D$7,[2]!rng_ForecastRowLookup,0),MATCH(M$11,[2]!rng_ForecastColumnLookup,0))</f>
        <v>126.29690869661611</v>
      </c>
      <c r="N28" s="111">
        <f>INDEX([2]!tbl_Forecast,MATCH($D$8&amp;$C28&amp;$D$7,[2]!rng_ForecastRowLookup,0),MATCH(N$11,[2]!rng_ForecastColumnLookup,0))</f>
        <v>125.99379611574425</v>
      </c>
      <c r="O28" s="111">
        <f>INDEX([2]!tbl_Forecast,MATCH($D$8&amp;$C28&amp;$D$7,[2]!rng_ForecastRowLookup,0),MATCH(O$11,[2]!rng_ForecastColumnLookup,0))</f>
        <v>125.69141100506647</v>
      </c>
      <c r="P28" s="111">
        <f>INDEX([2]!tbl_Forecast,MATCH($D$8&amp;$C28&amp;$D$7,[2]!rng_ForecastRowLookup,0),MATCH(P$11,[2]!rng_ForecastColumnLookup,0))</f>
        <v>125.3897516186543</v>
      </c>
      <c r="Q28" s="111">
        <f>INDEX([2]!tbl_Forecast,MATCH($D$8&amp;$C28&amp;$D$7,[2]!rng_ForecastRowLookup,0),MATCH(Q$11,[2]!rng_ForecastColumnLookup,0))</f>
        <v>125.08881621476955</v>
      </c>
      <c r="R28" s="111">
        <f>INDEX([2]!tbl_Forecast,MATCH($D$8&amp;$C28&amp;$D$7,[2]!rng_ForecastRowLookup,0),MATCH(R$11,[2]!rng_ForecastColumnLookup,0))</f>
        <v>124.78860305585408</v>
      </c>
      <c r="S28" s="111">
        <f>INDEX([2]!tbl_Forecast,MATCH($D$8&amp;$C28&amp;$D$7,[2]!rng_ForecastRowLookup,0),MATCH(S$11,[2]!rng_ForecastColumnLookup,0))</f>
        <v>124.48911040852005</v>
      </c>
      <c r="T28" s="111">
        <f>INDEX([2]!tbl_Forecast,MATCH($D$8&amp;$C28&amp;$D$7,[2]!rng_ForecastRowLookup,0),MATCH(T$11,[2]!rng_ForecastColumnLookup,0))</f>
        <v>124.1903365435396</v>
      </c>
      <c r="U28" s="111">
        <f>INDEX([2]!tbl_Forecast,MATCH($D$8&amp;$C28&amp;$D$7,[2]!rng_ForecastRowLookup,0),MATCH(U$11,[2]!rng_ForecastColumnLookup,0))</f>
        <v>123.8922797358351</v>
      </c>
      <c r="V28" s="111">
        <f>INDEX([2]!tbl_Forecast,MATCH($D$8&amp;$C28&amp;$D$7,[2]!rng_ForecastRowLookup,0),MATCH(V$11,[2]!rng_ForecastColumnLookup,0))</f>
        <v>123.59493826446912</v>
      </c>
      <c r="W28" s="111">
        <f>INDEX([2]!tbl_Forecast,MATCH($D$8&amp;$C28&amp;$D$7,[2]!rng_ForecastRowLookup,0),MATCH(W$11,[2]!rng_ForecastColumnLookup,0))</f>
        <v>123.29831041263438</v>
      </c>
      <c r="X28" s="111">
        <f>INDEX([2]!tbl_Forecast,MATCH($D$8&amp;$C28&amp;$D$7,[2]!rng_ForecastRowLookup,0),MATCH(X$11,[2]!rng_ForecastColumnLookup,0))</f>
        <v>123.00239446764408</v>
      </c>
      <c r="Y28" s="44"/>
    </row>
    <row r="29" spans="2:25">
      <c r="C29" s="19" t="s">
        <v>379</v>
      </c>
      <c r="D29" s="118">
        <f t="shared" si="2"/>
        <v>32.506802277087267</v>
      </c>
      <c r="E29" s="111">
        <f>INDEX([2]!tbl_Forecast,MATCH($D$8&amp;$C29&amp;$D$7,[2]!rng_ForecastRowLookup,0),MATCH(E$11,[2]!rng_ForecastColumnLookup,0))</f>
        <v>375.90224900649127</v>
      </c>
      <c r="F29" s="111">
        <f>INDEX([2]!tbl_Forecast,MATCH($D$8&amp;$C29&amp;$D$7,[2]!rng_ForecastRowLookup,0),MATCH(F$11,[2]!rng_ForecastColumnLookup,0))</f>
        <v>374.21570091594884</v>
      </c>
      <c r="G29" s="111">
        <f>INDEX([2]!tbl_Forecast,MATCH($D$8&amp;$C29&amp;$D$7,[2]!rng_ForecastRowLookup,0),MATCH(G$11,[2]!rng_ForecastColumnLookup,0))</f>
        <v>372.53671980450594</v>
      </c>
      <c r="H29" s="111">
        <f>INDEX([2]!tbl_Forecast,MATCH($D$8&amp;$C29&amp;$D$7,[2]!rng_ForecastRowLookup,0),MATCH(H$11,[2]!rng_ForecastColumnLookup,0))</f>
        <v>370.86527172164978</v>
      </c>
      <c r="I29" s="111">
        <f>INDEX([2]!tbl_Forecast,MATCH($D$8&amp;$C29&amp;$D$7,[2]!rng_ForecastRowLookup,0),MATCH(I$11,[2]!rng_ForecastColumnLookup,0))</f>
        <v>369.20132286919198</v>
      </c>
      <c r="J29" s="111">
        <f>INDEX([2]!tbl_Forecast,MATCH($D$8&amp;$C29&amp;$D$7,[2]!rng_ForecastRowLookup,0),MATCH(J$11,[2]!rng_ForecastColumnLookup,0))</f>
        <v>367.54483960058553</v>
      </c>
      <c r="K29" s="111">
        <f>INDEX([2]!tbl_Forecast,MATCH($D$8&amp;$C29&amp;$D$7,[2]!rng_ForecastRowLookup,0),MATCH(K$11,[2]!rng_ForecastColumnLookup,0))</f>
        <v>365.89578842024423</v>
      </c>
      <c r="L29" s="111">
        <f>INDEX([2]!tbl_Forecast,MATCH($D$8&amp;$C29&amp;$D$7,[2]!rng_ForecastRowLookup,0),MATCH(L$11,[2]!rng_ForecastColumnLookup,0))</f>
        <v>364.25413598286536</v>
      </c>
      <c r="M29" s="111">
        <f>INDEX([2]!tbl_Forecast,MATCH($D$8&amp;$C29&amp;$D$7,[2]!rng_ForecastRowLookup,0),MATCH(M$11,[2]!rng_ForecastColumnLookup,0))</f>
        <v>362.6198490927556</v>
      </c>
      <c r="N29" s="111">
        <f>INDEX([2]!tbl_Forecast,MATCH($D$8&amp;$C29&amp;$D$7,[2]!rng_ForecastRowLookup,0),MATCH(N$11,[2]!rng_ForecastColumnLookup,0))</f>
        <v>360.99289470315949</v>
      </c>
      <c r="O29" s="111">
        <f>INDEX([2]!tbl_Forecast,MATCH($D$8&amp;$C29&amp;$D$7,[2]!rng_ForecastRowLookup,0),MATCH(O$11,[2]!rng_ForecastColumnLookup,0))</f>
        <v>359.37323991559134</v>
      </c>
      <c r="P29" s="111">
        <f>INDEX([2]!tbl_Forecast,MATCH($D$8&amp;$C29&amp;$D$7,[2]!rng_ForecastRowLookup,0),MATCH(P$11,[2]!rng_ForecastColumnLookup,0))</f>
        <v>357.76085197917007</v>
      </c>
      <c r="Q29" s="111">
        <f>INDEX([2]!tbl_Forecast,MATCH($D$8&amp;$C29&amp;$D$7,[2]!rng_ForecastRowLookup,0),MATCH(Q$11,[2]!rng_ForecastColumnLookup,0))</f>
        <v>356.15569828995689</v>
      </c>
      <c r="R29" s="111">
        <f>INDEX([2]!tbl_Forecast,MATCH($D$8&amp;$C29&amp;$D$7,[2]!rng_ForecastRowLookup,0),MATCH(R$11,[2]!rng_ForecastColumnLookup,0))</f>
        <v>354.55774639029596</v>
      </c>
      <c r="S29" s="111">
        <f>INDEX([2]!tbl_Forecast,MATCH($D$8&amp;$C29&amp;$D$7,[2]!rng_ForecastRowLookup,0),MATCH(S$11,[2]!rng_ForecastColumnLookup,0))</f>
        <v>352.96696396815821</v>
      </c>
      <c r="T29" s="111">
        <f>INDEX([2]!tbl_Forecast,MATCH($D$8&amp;$C29&amp;$D$7,[2]!rng_ForecastRowLookup,0),MATCH(T$11,[2]!rng_ForecastColumnLookup,0))</f>
        <v>351.38331885648773</v>
      </c>
      <c r="U29" s="111">
        <f>INDEX([2]!tbl_Forecast,MATCH($D$8&amp;$C29&amp;$D$7,[2]!rng_ForecastRowLookup,0),MATCH(U$11,[2]!rng_ForecastColumnLookup,0))</f>
        <v>349.80677903255156</v>
      </c>
      <c r="V29" s="111">
        <f>INDEX([2]!tbl_Forecast,MATCH($D$8&amp;$C29&amp;$D$7,[2]!rng_ForecastRowLookup,0),MATCH(V$11,[2]!rng_ForecastColumnLookup,0))</f>
        <v>348.23731261729228</v>
      </c>
      <c r="W29" s="111">
        <f>INDEX([2]!tbl_Forecast,MATCH($D$8&amp;$C29&amp;$D$7,[2]!rng_ForecastRowLookup,0),MATCH(W$11,[2]!rng_ForecastColumnLookup,0))</f>
        <v>346.67488787468267</v>
      </c>
      <c r="X29" s="111">
        <f>INDEX([2]!tbl_Forecast,MATCH($D$8&amp;$C29&amp;$D$7,[2]!rng_ForecastRowLookup,0),MATCH(X$11,[2]!rng_ForecastColumnLookup,0))</f>
        <v>345.11947321108494</v>
      </c>
      <c r="Y29" s="44"/>
    </row>
    <row r="30" spans="2:25">
      <c r="C30" s="19" t="s">
        <v>380</v>
      </c>
      <c r="D30" s="118">
        <f t="shared" si="2"/>
        <v>61.766654122142377</v>
      </c>
      <c r="E30" s="111">
        <f>INDEX([2]!tbl_Forecast,MATCH($D$8&amp;$C30&amp;$D$7,[2]!rng_ForecastRowLookup,0),MATCH(E$11,[2]!rng_ForecastColumnLookup,0))</f>
        <v>342.64988330108076</v>
      </c>
      <c r="F30" s="111">
        <f>INDEX([2]!tbl_Forecast,MATCH($D$8&amp;$C30&amp;$D$7,[2]!rng_ForecastRowLookup,0),MATCH(F$11,[2]!rng_ForecastColumnLookup,0))</f>
        <v>339.56603435137106</v>
      </c>
      <c r="G30" s="111">
        <f>INDEX([2]!tbl_Forecast,MATCH($D$8&amp;$C30&amp;$D$7,[2]!rng_ForecastRowLookup,0),MATCH(G$11,[2]!rng_ForecastColumnLookup,0))</f>
        <v>336.50994004220871</v>
      </c>
      <c r="H30" s="111">
        <f>INDEX([2]!tbl_Forecast,MATCH($D$8&amp;$C30&amp;$D$7,[2]!rng_ForecastRowLookup,0),MATCH(H$11,[2]!rng_ForecastColumnLookup,0))</f>
        <v>333.48135058182885</v>
      </c>
      <c r="I30" s="111">
        <f>INDEX([2]!tbl_Forecast,MATCH($D$8&amp;$C30&amp;$D$7,[2]!rng_ForecastRowLookup,0),MATCH(I$11,[2]!rng_ForecastColumnLookup,0))</f>
        <v>330.48001842659238</v>
      </c>
      <c r="J30" s="111">
        <f>INDEX([2]!tbl_Forecast,MATCH($D$8&amp;$C30&amp;$D$7,[2]!rng_ForecastRowLookup,0),MATCH(J$11,[2]!rng_ForecastColumnLookup,0))</f>
        <v>327.50569826075304</v>
      </c>
      <c r="K30" s="111">
        <f>INDEX([2]!tbl_Forecast,MATCH($D$8&amp;$C30&amp;$D$7,[2]!rng_ForecastRowLookup,0),MATCH(K$11,[2]!rng_ForecastColumnLookup,0))</f>
        <v>324.55814697640625</v>
      </c>
      <c r="L30" s="111">
        <f>INDEX([2]!tbl_Forecast,MATCH($D$8&amp;$C30&amp;$D$7,[2]!rng_ForecastRowLookup,0),MATCH(L$11,[2]!rng_ForecastColumnLookup,0))</f>
        <v>321.63712365361863</v>
      </c>
      <c r="M30" s="111">
        <f>INDEX([2]!tbl_Forecast,MATCH($D$8&amp;$C30&amp;$D$7,[2]!rng_ForecastRowLookup,0),MATCH(M$11,[2]!rng_ForecastColumnLookup,0))</f>
        <v>318.7423895407361</v>
      </c>
      <c r="N30" s="111">
        <f>INDEX([2]!tbl_Forecast,MATCH($D$8&amp;$C30&amp;$D$7,[2]!rng_ForecastRowLookup,0),MATCH(N$11,[2]!rng_ForecastColumnLookup,0))</f>
        <v>315.87370803486942</v>
      </c>
      <c r="O30" s="111">
        <f>INDEX([2]!tbl_Forecast,MATCH($D$8&amp;$C30&amp;$D$7,[2]!rng_ForecastRowLookup,0),MATCH(O$11,[2]!rng_ForecastColumnLookup,0))</f>
        <v>313.03084466255564</v>
      </c>
      <c r="P30" s="111">
        <f>INDEX([2]!tbl_Forecast,MATCH($D$8&amp;$C30&amp;$D$7,[2]!rng_ForecastRowLookup,0),MATCH(P$11,[2]!rng_ForecastColumnLookup,0))</f>
        <v>310.21356706059254</v>
      </c>
      <c r="Q30" s="111">
        <f>INDEX([2]!tbl_Forecast,MATCH($D$8&amp;$C30&amp;$D$7,[2]!rng_ForecastRowLookup,0),MATCH(Q$11,[2]!rng_ForecastColumnLookup,0))</f>
        <v>307.42164495704725</v>
      </c>
      <c r="R30" s="111">
        <f>INDEX([2]!tbl_Forecast,MATCH($D$8&amp;$C30&amp;$D$7,[2]!rng_ForecastRowLookup,0),MATCH(R$11,[2]!rng_ForecastColumnLookup,0))</f>
        <v>304.65485015243382</v>
      </c>
      <c r="S30" s="111">
        <f>INDEX([2]!tbl_Forecast,MATCH($D$8&amp;$C30&amp;$D$7,[2]!rng_ForecastRowLookup,0),MATCH(S$11,[2]!rng_ForecastColumnLookup,0))</f>
        <v>301.9129565010619</v>
      </c>
      <c r="T30" s="111">
        <f>INDEX([2]!tbl_Forecast,MATCH($D$8&amp;$C30&amp;$D$7,[2]!rng_ForecastRowLookup,0),MATCH(T$11,[2]!rng_ForecastColumnLookup,0))</f>
        <v>299.19573989255235</v>
      </c>
      <c r="U30" s="111">
        <f>INDEX([2]!tbl_Forecast,MATCH($D$8&amp;$C30&amp;$D$7,[2]!rng_ForecastRowLookup,0),MATCH(U$11,[2]!rng_ForecastColumnLookup,0))</f>
        <v>296.50297823351934</v>
      </c>
      <c r="V30" s="111">
        <f>INDEX([2]!tbl_Forecast,MATCH($D$8&amp;$C30&amp;$D$7,[2]!rng_ForecastRowLookup,0),MATCH(V$11,[2]!rng_ForecastColumnLookup,0))</f>
        <v>293.83445142941764</v>
      </c>
      <c r="W30" s="111">
        <f>INDEX([2]!tbl_Forecast,MATCH($D$8&amp;$C30&amp;$D$7,[2]!rng_ForecastRowLookup,0),MATCH(W$11,[2]!rng_ForecastColumnLookup,0))</f>
        <v>291.18994136655289</v>
      </c>
      <c r="X30" s="111">
        <f>INDEX([2]!tbl_Forecast,MATCH($D$8&amp;$C30&amp;$D$7,[2]!rng_ForecastRowLookup,0),MATCH(X$11,[2]!rng_ForecastColumnLookup,0))</f>
        <v>288.5692318942539</v>
      </c>
      <c r="Y30" s="44"/>
    </row>
    <row r="31" spans="2:25">
      <c r="B31" s="141"/>
      <c r="E31" s="118">
        <f>SUM(E13:E30)</f>
        <v>3371.0405269479006</v>
      </c>
      <c r="F31" s="118">
        <f t="shared" ref="F31:X31" si="3">SUM(F13:F30)</f>
        <v>3356.5369104716883</v>
      </c>
      <c r="G31" s="118">
        <f t="shared" si="3"/>
        <v>3342.1075656435023</v>
      </c>
      <c r="H31" s="118">
        <f t="shared" si="3"/>
        <v>3327.7520346049623</v>
      </c>
      <c r="I31" s="118">
        <f t="shared" si="3"/>
        <v>3313.4698627952139</v>
      </c>
      <c r="J31" s="118">
        <f t="shared" si="3"/>
        <v>3299.2605989245808</v>
      </c>
      <c r="K31" s="118">
        <f t="shared" si="3"/>
        <v>3285.1237949484457</v>
      </c>
      <c r="L31" s="118">
        <f t="shared" si="3"/>
        <v>3271.0590060413433</v>
      </c>
      <c r="M31" s="118">
        <f t="shared" si="3"/>
        <v>3257.0657905712806</v>
      </c>
      <c r="N31" s="118">
        <f t="shared" si="3"/>
        <v>3243.1437100742696</v>
      </c>
      <c r="O31" s="118">
        <f t="shared" si="3"/>
        <v>3229.2923292290834</v>
      </c>
      <c r="P31" s="118">
        <f t="shared" si="3"/>
        <v>3215.5112158322117</v>
      </c>
      <c r="Q31" s="118">
        <f t="shared" si="3"/>
        <v>3201.7999407730422</v>
      </c>
      <c r="R31" s="118">
        <f t="shared" si="3"/>
        <v>3188.1580780092468</v>
      </c>
      <c r="S31" s="118">
        <f t="shared" si="3"/>
        <v>3174.5852045423726</v>
      </c>
      <c r="T31" s="118">
        <f t="shared" si="3"/>
        <v>3161.0809003936483</v>
      </c>
      <c r="U31" s="118">
        <f t="shared" si="3"/>
        <v>3147.644748579979</v>
      </c>
      <c r="V31" s="118">
        <f t="shared" si="3"/>
        <v>3134.2763350901637</v>
      </c>
      <c r="W31" s="118">
        <f t="shared" si="3"/>
        <v>3120.9752488612994</v>
      </c>
      <c r="X31" s="118">
        <f t="shared" si="3"/>
        <v>3107.74108175539</v>
      </c>
      <c r="Y31" s="117"/>
    </row>
    <row r="32" spans="2:25">
      <c r="E32" s="113"/>
      <c r="F32" s="113"/>
      <c r="G32" s="113"/>
      <c r="H32" s="113"/>
      <c r="I32" s="113"/>
      <c r="J32" s="113"/>
      <c r="K32" s="113"/>
      <c r="L32" s="113"/>
      <c r="M32" s="113"/>
      <c r="N32" s="113"/>
      <c r="O32" s="113"/>
      <c r="P32" s="113"/>
      <c r="Q32" s="113"/>
      <c r="R32" s="113"/>
      <c r="S32" s="113"/>
      <c r="T32" s="113"/>
      <c r="U32" s="113"/>
      <c r="V32" s="113"/>
      <c r="W32" s="113"/>
      <c r="X32" s="113"/>
      <c r="Y32" s="44"/>
    </row>
    <row r="33" spans="1:25">
      <c r="B33" s="41"/>
      <c r="E33" s="118" t="s">
        <v>515</v>
      </c>
      <c r="F33" s="41"/>
      <c r="G33" s="118"/>
      <c r="H33" s="118"/>
      <c r="I33" s="118"/>
      <c r="J33" s="118"/>
      <c r="K33" s="118"/>
      <c r="L33" s="118"/>
      <c r="M33" s="118"/>
      <c r="N33" s="118"/>
      <c r="O33" s="118"/>
      <c r="P33" s="118"/>
      <c r="Q33" s="118"/>
      <c r="R33" s="118"/>
      <c r="S33" s="118"/>
      <c r="T33" s="118"/>
      <c r="U33" s="118"/>
      <c r="V33" s="118"/>
      <c r="W33" s="118"/>
      <c r="X33" s="118"/>
      <c r="Y33" s="41"/>
    </row>
    <row r="34" spans="1:25">
      <c r="A34" s="46" t="s">
        <v>396</v>
      </c>
      <c r="B34" s="46"/>
      <c r="C34" s="46"/>
      <c r="D34" s="142" t="s">
        <v>46</v>
      </c>
      <c r="E34" s="46">
        <f>E11</f>
        <v>2016</v>
      </c>
      <c r="F34" s="46">
        <f t="shared" ref="F34:X34" si="4">F11</f>
        <v>2017</v>
      </c>
      <c r="G34" s="46">
        <f t="shared" si="4"/>
        <v>2018</v>
      </c>
      <c r="H34" s="46">
        <f t="shared" si="4"/>
        <v>2019</v>
      </c>
      <c r="I34" s="46">
        <f t="shared" si="4"/>
        <v>2020</v>
      </c>
      <c r="J34" s="46">
        <f t="shared" si="4"/>
        <v>2021</v>
      </c>
      <c r="K34" s="46">
        <f t="shared" si="4"/>
        <v>2022</v>
      </c>
      <c r="L34" s="46">
        <f t="shared" si="4"/>
        <v>2023</v>
      </c>
      <c r="M34" s="46">
        <f t="shared" si="4"/>
        <v>2024</v>
      </c>
      <c r="N34" s="46">
        <f t="shared" si="4"/>
        <v>2025</v>
      </c>
      <c r="O34" s="46">
        <f t="shared" si="4"/>
        <v>2026</v>
      </c>
      <c r="P34" s="46">
        <f t="shared" si="4"/>
        <v>2027</v>
      </c>
      <c r="Q34" s="46">
        <f t="shared" si="4"/>
        <v>2028</v>
      </c>
      <c r="R34" s="46">
        <f t="shared" si="4"/>
        <v>2029</v>
      </c>
      <c r="S34" s="46">
        <f t="shared" si="4"/>
        <v>2030</v>
      </c>
      <c r="T34" s="46">
        <f t="shared" si="4"/>
        <v>2031</v>
      </c>
      <c r="U34" s="46">
        <f t="shared" si="4"/>
        <v>2032</v>
      </c>
      <c r="V34" s="46">
        <f t="shared" si="4"/>
        <v>2033</v>
      </c>
      <c r="W34" s="46">
        <f t="shared" si="4"/>
        <v>2034</v>
      </c>
      <c r="X34" s="46">
        <f t="shared" si="4"/>
        <v>2035</v>
      </c>
      <c r="Y34" s="143">
        <v>0.85</v>
      </c>
    </row>
    <row r="35" spans="1:25">
      <c r="A35" s="115"/>
      <c r="B35" s="115" t="s">
        <v>433</v>
      </c>
      <c r="C35" s="46" t="str">
        <f>C8</f>
        <v>WHTanks-NR</v>
      </c>
      <c r="D35" s="142" t="str">
        <f>VLOOKUP(C35,[1]ACHIEV!$B$12:$C$100,2,FALSE)</f>
        <v>LO12Med</v>
      </c>
      <c r="E35" s="47">
        <f>VLOOKUP($C$35,[1]!ACHIEV,MATCH(E$11,$E$11:$X$11,0)+2,FALSE)</f>
        <v>0.10937459468255628</v>
      </c>
      <c r="F35" s="47">
        <f>VLOOKUP($C$35,[1]!ACHIEV,MATCH(F$11,$E$11:$X$11,0)+2,FALSE)</f>
        <v>0.21874918936511256</v>
      </c>
      <c r="G35" s="47">
        <f>VLOOKUP($C$35,[1]!ACHIEV,MATCH(G$11,$E$11:$X$11,0)+2,FALSE)</f>
        <v>0.32812378404766884</v>
      </c>
      <c r="H35" s="47">
        <f>VLOOKUP($C$35,[1]!ACHIEV,MATCH(H$11,$E$11:$X$11,0)+2,FALSE)</f>
        <v>0.43749837873022512</v>
      </c>
      <c r="I35" s="47">
        <f>VLOOKUP($C$35,[1]!ACHIEV,MATCH(I$11,$E$11:$X$11,0)+2,FALSE)</f>
        <v>0.5468729734127814</v>
      </c>
      <c r="J35" s="47">
        <f>VLOOKUP($C$35,[1]!ACHIEV,MATCH(J$11,$E$11:$X$11,0)+2,FALSE)</f>
        <v>0.64531010862708205</v>
      </c>
      <c r="K35" s="47">
        <f>VLOOKUP($C$35,[1]!ACHIEV,MATCH(K$11,$E$11:$X$11,0)+2,FALSE)</f>
        <v>0.7240598167985226</v>
      </c>
      <c r="L35" s="47">
        <f>VLOOKUP($C$35,[1]!ACHIEV,MATCH(L$11,$E$11:$X$11,0)+2,FALSE)</f>
        <v>0.78705958333567505</v>
      </c>
      <c r="M35" s="47">
        <f>VLOOKUP($C$35,[1]!ACHIEV,MATCH(M$11,$E$11:$X$11,0)+2,FALSE)</f>
        <v>0.83745939656539703</v>
      </c>
      <c r="N35" s="47">
        <f>VLOOKUP($C$35,[1]!ACHIEV,MATCH(N$11,$E$11:$X$11,0)+2,FALSE)</f>
        <v>0.87777924714917455</v>
      </c>
      <c r="O35" s="47">
        <f>VLOOKUP($C$35,[1]!ACHIEV,MATCH(O$11,$E$11:$X$11,0)+2,FALSE)</f>
        <v>0.91003512761619654</v>
      </c>
      <c r="P35" s="47">
        <f>VLOOKUP($C$35,[1]!ACHIEV,MATCH(P$11,$E$11:$X$11,0)+2,FALSE)</f>
        <v>0.93583983198981413</v>
      </c>
      <c r="Q35" s="47">
        <f>VLOOKUP($C$35,[1]!ACHIEV,MATCH(Q$11,$E$11:$X$11,0)+2,FALSE)</f>
        <v>0.9564835954887082</v>
      </c>
      <c r="R35" s="47">
        <f>VLOOKUP($C$35,[1]!ACHIEV,MATCH(R$11,$E$11:$X$11,0)+2,FALSE)</f>
        <v>0.97299860628782353</v>
      </c>
      <c r="S35" s="47">
        <f>VLOOKUP($C$35,[1]!ACHIEV,MATCH(S$11,$E$11:$X$11,0)+2,FALSE)</f>
        <v>0.9862106149271157</v>
      </c>
      <c r="T35" s="47">
        <f>VLOOKUP($C$35,[1]!ACHIEV,MATCH(T$11,$E$11:$X$11,0)+2,FALSE)</f>
        <v>0.99678022183854953</v>
      </c>
      <c r="U35" s="47">
        <f>VLOOKUP($C$35,[1]!ACHIEV,MATCH(U$11,$E$11:$X$11,0)+2,FALSE)</f>
        <v>0.99685231466234414</v>
      </c>
      <c r="V35" s="47">
        <f>VLOOKUP($C$35,[1]!ACHIEV,MATCH(V$11,$E$11:$X$11,0)+2,FALSE)</f>
        <v>0.99687806209941365</v>
      </c>
      <c r="W35" s="47">
        <f>VLOOKUP($C$35,[1]!ACHIEV,MATCH(W$11,$E$11:$X$11,0)+2,FALSE)</f>
        <v>0.99688683963477831</v>
      </c>
      <c r="X35" s="47">
        <f>VLOOKUP($C$35,[1]!ACHIEV,MATCH(X$11,$E$11:$X$11,0)+2,FALSE)</f>
        <v>0.99688970187457115</v>
      </c>
      <c r="Y35" s="41"/>
    </row>
    <row r="36" spans="1:25">
      <c r="A36" s="276">
        <f>1/M_Input!D8</f>
        <v>7.6923076923076927E-2</v>
      </c>
      <c r="B36" s="213">
        <f>'Savings and Cost'!C27</f>
        <v>16453.303594971188</v>
      </c>
      <c r="C36" s="19" t="str">
        <f>C13</f>
        <v>Large Off</v>
      </c>
      <c r="D36" s="160">
        <f>VLOOKUP($C$35,[1]!APPLIC,MATCH(C36,BLDGTYP,0)+1,FALSE)</f>
        <v>1</v>
      </c>
      <c r="E36" s="159">
        <f>$B36*E$35*$Y$34*$D36*$A36</f>
        <v>117.66441539274361</v>
      </c>
      <c r="F36" s="159">
        <f>($B36+'SC-New'!E183)*F$35*$Y$34*$D36*$A36</f>
        <v>239.68046333600199</v>
      </c>
      <c r="G36" s="159">
        <f>($B36+'SC-New'!F183)*G$35*$Y$34*$D36*$A36</f>
        <v>365.42277398386574</v>
      </c>
      <c r="H36" s="159">
        <f>($B36+'SC-New'!G183)*H$35*$Y$34*$D36*$A36</f>
        <v>492.54297630390323</v>
      </c>
      <c r="I36" s="159">
        <f>($B36+'SC-New'!H183)*I$35*$Y$34*$D36*$A36</f>
        <v>621.40614794994667</v>
      </c>
      <c r="J36" s="159">
        <f>($B36+'SC-New'!I183)*J$35*$Y$34*$D36*$A36</f>
        <v>739.99542036380342</v>
      </c>
      <c r="K36" s="159">
        <f>($B36+'SC-New'!J183)*K$35*$Y$34*$D36*$A36</f>
        <v>836.44460910567636</v>
      </c>
      <c r="L36" s="159">
        <f>($B36+'SC-New'!K183)*L$35*$Y$34*$D36*$A36</f>
        <v>913.88152736256643</v>
      </c>
      <c r="M36" s="159">
        <f>($B36+'SC-New'!L183)*M$35*$Y$34*$D36*$A36</f>
        <v>977.83461504529464</v>
      </c>
      <c r="N36" s="159">
        <f>($B36+'SC-New'!M183)*N$35*$Y$34*$D36*$A36</f>
        <v>1029.2374346871688</v>
      </c>
      <c r="O36" s="159">
        <f>($B36+'SC-New'!N183)*O$35*$Y$34*$D36*$A36</f>
        <v>1070.8924229878771</v>
      </c>
      <c r="P36" s="159">
        <f>($B36+'SC-New'!O183)*P$35*$Y$34*$D36*$A36</f>
        <v>1105.2203906495502</v>
      </c>
      <c r="Q36" s="159">
        <f>($B36+'SC-New'!P183)*Q$35*$Y$34*$D36*$A36</f>
        <v>1133.2596309110006</v>
      </c>
      <c r="R36" s="159">
        <f>($B36+'SC-New'!Q183)*R$35*$Y$34*$D36*$A36</f>
        <v>1156.5488511036024</v>
      </c>
      <c r="S36" s="159">
        <f>($B36+'SC-New'!R183)*S$35*$Y$34*$D36*$A36</f>
        <v>1176.0825974560912</v>
      </c>
      <c r="T36" s="159">
        <f>($B36+'SC-New'!S183)*T$35*$Y$34*$D36*$A36</f>
        <v>1191.9991267933674</v>
      </c>
      <c r="U36" s="159">
        <f>($B36+'SC-New'!T183)*U$35*$Y$34*$D36*$A36</f>
        <v>1195.4950493168997</v>
      </c>
      <c r="V36" s="159">
        <f>($B36+'SC-New'!U183)*V$35*$Y$34*$D36*$A36</f>
        <v>1198.8697868666495</v>
      </c>
      <c r="W36" s="159">
        <f>($B36+'SC-New'!V183)*W$35*$Y$34*$D36*$A36</f>
        <v>1202.1711595165293</v>
      </c>
      <c r="X36" s="159">
        <f>($B36+'SC-New'!W183)*X$35*$Y$34*$D36*$A36</f>
        <v>1205.263816700141</v>
      </c>
      <c r="Y36" s="223">
        <f>B36*$Y$34</f>
        <v>13985.308055725509</v>
      </c>
    </row>
    <row r="37" spans="1:25">
      <c r="A37" s="276">
        <f>1/M_Input!D9</f>
        <v>7.6923076923076927E-2</v>
      </c>
      <c r="B37" s="213">
        <f>'Savings and Cost'!C28</f>
        <v>16126.142323344546</v>
      </c>
      <c r="C37" s="19" t="str">
        <f t="shared" ref="C37:C53" si="5">C14</f>
        <v>Medium Off</v>
      </c>
      <c r="D37" s="160">
        <f>VLOOKUP($C$35,[1]!APPLIC,MATCH(C37,BLDGTYP,0)+1,FALSE)</f>
        <v>1</v>
      </c>
      <c r="E37" s="159">
        <f t="shared" ref="E37:E53" si="6">$B37*E$35*$Y$34*$D37*$A37</f>
        <v>115.32474910366709</v>
      </c>
      <c r="F37" s="159">
        <f>($B37+'SC-New'!E184)*F$35*$Y$34*$D37*$A37</f>
        <v>237.22533223669771</v>
      </c>
      <c r="G37" s="159">
        <f>($B37+'SC-New'!F184)*G$35*$Y$34*$D37*$A37</f>
        <v>365.18598816524838</v>
      </c>
      <c r="H37" s="159">
        <f>($B37+'SC-New'!G184)*H$35*$Y$34*$D37*$A37</f>
        <v>494.97975275014829</v>
      </c>
      <c r="I37" s="159">
        <f>($B37+'SC-New'!H184)*I$35*$Y$34*$D37*$A37</f>
        <v>627.64091978594126</v>
      </c>
      <c r="J37" s="159">
        <f>($B37+'SC-New'!I184)*J$35*$Y$34*$D37*$A37</f>
        <v>751.22341069989091</v>
      </c>
      <c r="K37" s="159">
        <f>($B37+'SC-New'!J184)*K$35*$Y$34*$D37*$A37</f>
        <v>852.45847396898466</v>
      </c>
      <c r="L37" s="159">
        <f>($B37+'SC-New'!K184)*L$35*$Y$34*$D37*$A37</f>
        <v>933.48236809854177</v>
      </c>
      <c r="M37" s="159">
        <f>($B37+'SC-New'!L184)*M$35*$Y$34*$D37*$A37</f>
        <v>1001.8652013576771</v>
      </c>
      <c r="N37" s="159">
        <f>($B37+'SC-New'!M184)*N$35*$Y$34*$D37*$A37</f>
        <v>1056.941934510199</v>
      </c>
      <c r="O37" s="159">
        <f>($B37+'SC-New'!N184)*O$35*$Y$34*$D37*$A37</f>
        <v>1101.7193872208861</v>
      </c>
      <c r="P37" s="159">
        <f>($B37+'SC-New'!O184)*P$35*$Y$34*$D37*$A37</f>
        <v>1139.2393681889705</v>
      </c>
      <c r="Q37" s="159">
        <f>($B37+'SC-New'!P184)*Q$35*$Y$34*$D37*$A37</f>
        <v>1170.1505699428667</v>
      </c>
      <c r="R37" s="159">
        <f>($B37+'SC-New'!Q184)*R$35*$Y$34*$D37*$A37</f>
        <v>1196.1047386867558</v>
      </c>
      <c r="S37" s="159">
        <f>($B37+'SC-New'!R184)*S$35*$Y$34*$D37*$A37</f>
        <v>1218.1586344683353</v>
      </c>
      <c r="T37" s="159">
        <f>($B37+'SC-New'!S184)*T$35*$Y$34*$D37*$A37</f>
        <v>1236.3829684467328</v>
      </c>
      <c r="U37" s="159">
        <f>($B37+'SC-New'!T184)*U$35*$Y$34*$D37*$A37</f>
        <v>1241.8870732041428</v>
      </c>
      <c r="V37" s="159">
        <f>($B37+'SC-New'!U184)*V$35*$Y$34*$D37*$A37</f>
        <v>1247.0579735182957</v>
      </c>
      <c r="W37" s="159">
        <f>($B37+'SC-New'!V184)*W$35*$Y$34*$D37*$A37</f>
        <v>1252.3800316381491</v>
      </c>
      <c r="X37" s="159">
        <f>($B37+'SC-New'!W184)*X$35*$Y$34*$D37*$A37</f>
        <v>1257.0441882146808</v>
      </c>
      <c r="Y37" s="223">
        <f t="shared" ref="Y37:Y53" si="7">B37*$Y$34</f>
        <v>13707.220974842863</v>
      </c>
    </row>
    <row r="38" spans="1:25">
      <c r="A38" s="276">
        <f>1/M_Input!D10</f>
        <v>7.6923076923076927E-2</v>
      </c>
      <c r="B38" s="213">
        <f>'Savings and Cost'!C29</f>
        <v>4867.7098530142503</v>
      </c>
      <c r="C38" s="19" t="str">
        <f t="shared" si="5"/>
        <v>Small Off</v>
      </c>
      <c r="D38" s="160">
        <f>VLOOKUP($C$35,[1]!APPLIC,MATCH(C38,BLDGTYP,0)+1,FALSE)</f>
        <v>1</v>
      </c>
      <c r="E38" s="159">
        <f t="shared" si="6"/>
        <v>34.811017182681645</v>
      </c>
      <c r="F38" s="159">
        <f>($B38+'SC-New'!E185)*F$35*$Y$34*$D38*$A38</f>
        <v>70.161372666915256</v>
      </c>
      <c r="G38" s="159">
        <f>($B38+'SC-New'!F185)*G$35*$Y$34*$D38*$A38</f>
        <v>106.00964135116453</v>
      </c>
      <c r="H38" s="159">
        <f>($B38+'SC-New'!G185)*H$35*$Y$34*$D38*$A38</f>
        <v>142.01000750256927</v>
      </c>
      <c r="I38" s="159">
        <f>($B38+'SC-New'!H185)*I$35*$Y$34*$D38*$A38</f>
        <v>178.25155627278127</v>
      </c>
      <c r="J38" s="159">
        <f>($B38+'SC-New'!I185)*J$35*$Y$34*$D38*$A38</f>
        <v>211.20771246217575</v>
      </c>
      <c r="K38" s="159">
        <f>($B38+'SC-New'!J185)*K$35*$Y$34*$D38*$A38</f>
        <v>237.77369354379286</v>
      </c>
      <c r="L38" s="159">
        <f>($B38+'SC-New'!K185)*L$35*$Y$34*$D38*$A38</f>
        <v>259.02664975854333</v>
      </c>
      <c r="M38" s="159">
        <f>($B38+'SC-New'!L185)*M$35*$Y$34*$D38*$A38</f>
        <v>276.32035997068988</v>
      </c>
      <c r="N38" s="159">
        <f>($B38+'SC-New'!M185)*N$35*$Y$34*$D38*$A38</f>
        <v>290.18789017130496</v>
      </c>
      <c r="O38" s="159">
        <f>($B38+'SC-New'!N185)*O$35*$Y$34*$D38*$A38</f>
        <v>301.34036954617176</v>
      </c>
      <c r="P38" s="159">
        <f>($B38+'SC-New'!O185)*P$35*$Y$34*$D38*$A38</f>
        <v>310.39853788054364</v>
      </c>
      <c r="Q38" s="159">
        <f>($B38+'SC-New'!P185)*Q$35*$Y$34*$D38*$A38</f>
        <v>317.71887413269678</v>
      </c>
      <c r="R38" s="159">
        <f>($B38+'SC-New'!Q185)*R$35*$Y$34*$D38*$A38</f>
        <v>323.67644225584985</v>
      </c>
      <c r="S38" s="159">
        <f>($B38+'SC-New'!R185)*S$35*$Y$34*$D38*$A38</f>
        <v>328.54918764135903</v>
      </c>
      <c r="T38" s="159">
        <f>($B38+'SC-New'!S185)*T$35*$Y$34*$D38*$A38</f>
        <v>332.49364709669214</v>
      </c>
      <c r="U38" s="159">
        <f>($B38+'SC-New'!T185)*U$35*$Y$34*$D38*$A38</f>
        <v>332.96231649347845</v>
      </c>
      <c r="V38" s="159">
        <f>($B38+'SC-New'!U185)*V$35*$Y$34*$D38*$A38</f>
        <v>333.39120481782129</v>
      </c>
      <c r="W38" s="159">
        <f>($B38+'SC-New'!V185)*W$35*$Y$34*$D38*$A38</f>
        <v>333.8257459400952</v>
      </c>
      <c r="X38" s="159">
        <f>($B38+'SC-New'!W185)*X$35*$Y$34*$D38*$A38</f>
        <v>334.20991623634802</v>
      </c>
      <c r="Y38" s="223">
        <f t="shared" si="7"/>
        <v>4137.5533750621125</v>
      </c>
    </row>
    <row r="39" spans="1:25">
      <c r="A39" s="276">
        <f>1/M_Input!D11</f>
        <v>7.6923076923076927E-2</v>
      </c>
      <c r="B39" s="213">
        <f>'Savings and Cost'!C30</f>
        <v>2357.0676252624207</v>
      </c>
      <c r="C39" s="19" t="str">
        <f t="shared" si="5"/>
        <v>XLarge Ret</v>
      </c>
      <c r="D39" s="160">
        <f>VLOOKUP($C$35,[1]!APPLIC,MATCH(C39,BLDGTYP,0)+1,FALSE)</f>
        <v>1</v>
      </c>
      <c r="E39" s="159">
        <f t="shared" si="6"/>
        <v>16.856370671506525</v>
      </c>
      <c r="F39" s="159">
        <f>($B39+'SC-New'!E186)*F$35*$Y$34*$D39*$A39</f>
        <v>33.909543375698767</v>
      </c>
      <c r="G39" s="159">
        <f>($B39+'SC-New'!F186)*G$35*$Y$34*$D39*$A39</f>
        <v>51.399708866417043</v>
      </c>
      <c r="H39" s="159">
        <f>($B39+'SC-New'!G186)*H$35*$Y$34*$D39*$A39</f>
        <v>69.055054497677119</v>
      </c>
      <c r="I39" s="159">
        <f>($B39+'SC-New'!H186)*I$35*$Y$34*$D39*$A39</f>
        <v>86.662398201456782</v>
      </c>
      <c r="J39" s="159">
        <f>($B39+'SC-New'!I186)*J$35*$Y$34*$D39*$A39</f>
        <v>102.61246154344042</v>
      </c>
      <c r="K39" s="159">
        <f>($B39+'SC-New'!J186)*K$35*$Y$34*$D39*$A39</f>
        <v>115.4446332077034</v>
      </c>
      <c r="L39" s="159">
        <f>($B39+'SC-New'!K186)*L$35*$Y$34*$D39*$A39</f>
        <v>125.73616119748482</v>
      </c>
      <c r="M39" s="159">
        <f>($B39+'SC-New'!L186)*M$35*$Y$34*$D39*$A39</f>
        <v>134.01447396809817</v>
      </c>
      <c r="N39" s="159">
        <f>($B39+'SC-New'!M186)*N$35*$Y$34*$D39*$A39</f>
        <v>140.66766333943505</v>
      </c>
      <c r="O39" s="159">
        <f>($B39+'SC-New'!N186)*O$35*$Y$34*$D39*$A39</f>
        <v>146.06702410425441</v>
      </c>
      <c r="P39" s="159">
        <f>($B39+'SC-New'!O186)*P$35*$Y$34*$D39*$A39</f>
        <v>150.45251385009109</v>
      </c>
      <c r="Q39" s="159">
        <f>($B39+'SC-New'!P186)*Q$35*$Y$34*$D39*$A39</f>
        <v>154.01026965412689</v>
      </c>
      <c r="R39" s="159">
        <f>($B39+'SC-New'!Q186)*R$35*$Y$34*$D39*$A39</f>
        <v>156.99723347041285</v>
      </c>
      <c r="S39" s="159">
        <f>($B39+'SC-New'!R186)*S$35*$Y$34*$D39*$A39</f>
        <v>159.47557460753995</v>
      </c>
      <c r="T39" s="159">
        <f>($B39+'SC-New'!S186)*T$35*$Y$34*$D39*$A39</f>
        <v>161.47683473149311</v>
      </c>
      <c r="U39" s="159">
        <f>($B39+'SC-New'!T186)*U$35*$Y$34*$D39*$A39</f>
        <v>161.75936667292245</v>
      </c>
      <c r="V39" s="159">
        <f>($B39+'SC-New'!U186)*V$35*$Y$34*$D39*$A39</f>
        <v>162.02451517310834</v>
      </c>
      <c r="W39" s="159">
        <f>($B39+'SC-New'!V186)*W$35*$Y$34*$D39*$A39</f>
        <v>162.24563734385652</v>
      </c>
      <c r="X39" s="159">
        <f>($B39+'SC-New'!W186)*X$35*$Y$34*$D39*$A39</f>
        <v>162.46944860724668</v>
      </c>
      <c r="Y39" s="223">
        <f t="shared" si="7"/>
        <v>2003.5074814730576</v>
      </c>
    </row>
    <row r="40" spans="1:25">
      <c r="A40" s="276">
        <f>1/M_Input!D12</f>
        <v>7.6923076923076927E-2</v>
      </c>
      <c r="B40" s="213">
        <f>'Savings and Cost'!C31</f>
        <v>555.17304630995625</v>
      </c>
      <c r="C40" s="19" t="str">
        <f t="shared" si="5"/>
        <v>Large Ret</v>
      </c>
      <c r="D40" s="160">
        <f>VLOOKUP($C$35,[1]!APPLIC,MATCH(C40,BLDGTYP,0)+1,FALSE)</f>
        <v>1</v>
      </c>
      <c r="E40" s="159">
        <f t="shared" si="6"/>
        <v>3.9702732985389835</v>
      </c>
      <c r="F40" s="159">
        <f>($B40+'SC-New'!E187)*F$35*$Y$34*$D40*$A40</f>
        <v>7.9528414364575388</v>
      </c>
      <c r="G40" s="159">
        <f>($B40+'SC-New'!F187)*G$35*$Y$34*$D40*$A40</f>
        <v>11.962653632938354</v>
      </c>
      <c r="H40" s="159">
        <f>($B40+'SC-New'!G187)*H$35*$Y$34*$D40*$A40</f>
        <v>15.982894447906709</v>
      </c>
      <c r="I40" s="159">
        <f>($B40+'SC-New'!H187)*I$35*$Y$34*$D40*$A40</f>
        <v>20.000465527786023</v>
      </c>
      <c r="J40" s="159">
        <f>($B40+'SC-New'!I187)*J$35*$Y$34*$D40*$A40</f>
        <v>23.622937113054611</v>
      </c>
      <c r="K40" s="159">
        <f>($B40+'SC-New'!J187)*K$35*$Y$34*$D40*$A40</f>
        <v>26.52533105720368</v>
      </c>
      <c r="L40" s="159">
        <f>($B40+'SC-New'!K187)*L$35*$Y$34*$D40*$A40</f>
        <v>28.84867344017286</v>
      </c>
      <c r="M40" s="159">
        <f>($B40+'SC-New'!L187)*M$35*$Y$34*$D40*$A40</f>
        <v>30.710160852439945</v>
      </c>
      <c r="N40" s="159">
        <f>($B40+'SC-New'!M187)*N$35*$Y$34*$D40*$A40</f>
        <v>32.201201288699302</v>
      </c>
      <c r="O40" s="159">
        <f>($B40+'SC-New'!N187)*O$35*$Y$34*$D40*$A40</f>
        <v>33.399135634651486</v>
      </c>
      <c r="P40" s="159">
        <f>($B40+'SC-New'!O187)*P$35*$Y$34*$D40*$A40</f>
        <v>34.361893863346459</v>
      </c>
      <c r="Q40" s="159">
        <f>($B40+'SC-New'!P187)*Q$35*$Y$34*$D40*$A40</f>
        <v>35.135164198423503</v>
      </c>
      <c r="R40" s="159">
        <f>($B40+'SC-New'!Q187)*R$35*$Y$34*$D40*$A40</f>
        <v>35.762433061784677</v>
      </c>
      <c r="S40" s="159">
        <f>($B40+'SC-New'!R187)*S$35*$Y$34*$D40*$A40</f>
        <v>36.269773780236605</v>
      </c>
      <c r="T40" s="159">
        <f>($B40+'SC-New'!S187)*T$35*$Y$34*$D40*$A40</f>
        <v>36.676850499741455</v>
      </c>
      <c r="U40" s="159">
        <f>($B40+'SC-New'!T187)*U$35*$Y$34*$D40*$A40</f>
        <v>36.696590983361283</v>
      </c>
      <c r="V40" s="159">
        <f>($B40+'SC-New'!U187)*V$35*$Y$34*$D40*$A40</f>
        <v>36.713978595288502</v>
      </c>
      <c r="W40" s="159">
        <f>($B40+'SC-New'!V187)*W$35*$Y$34*$D40*$A40</f>
        <v>36.728195372234964</v>
      </c>
      <c r="X40" s="159">
        <f>($B40+'SC-New'!W187)*X$35*$Y$34*$D40*$A40</f>
        <v>36.742381754359712</v>
      </c>
      <c r="Y40" s="223">
        <f t="shared" si="7"/>
        <v>471.89708936346278</v>
      </c>
    </row>
    <row r="41" spans="1:25">
      <c r="A41" s="276">
        <f>1/M_Input!D13</f>
        <v>7.6923076923076927E-2</v>
      </c>
      <c r="B41" s="213">
        <f>'Savings and Cost'!C32</f>
        <v>6091.7913768535227</v>
      </c>
      <c r="C41" s="19" t="str">
        <f t="shared" si="5"/>
        <v>Medium Ret</v>
      </c>
      <c r="D41" s="160">
        <f>VLOOKUP($C$35,[1]!APPLIC,MATCH(C41,BLDGTYP,0)+1,FALSE)</f>
        <v>1</v>
      </c>
      <c r="E41" s="159">
        <f t="shared" si="6"/>
        <v>43.564933140302983</v>
      </c>
      <c r="F41" s="159">
        <f>($B41+'SC-New'!E188)*F$35*$Y$34*$D41*$A41</f>
        <v>88.222954409763517</v>
      </c>
      <c r="G41" s="159">
        <f>($B41+'SC-New'!F188)*G$35*$Y$34*$D41*$A41</f>
        <v>135.32260714341925</v>
      </c>
      <c r="H41" s="159">
        <f>($B41+'SC-New'!G188)*H$35*$Y$34*$D41*$A41</f>
        <v>183.33517681305622</v>
      </c>
      <c r="I41" s="159">
        <f>($B41+'SC-New'!H188)*I$35*$Y$34*$D41*$A41</f>
        <v>231.11974213607934</v>
      </c>
      <c r="J41" s="159">
        <f>($B41+'SC-New'!I188)*J$35*$Y$34*$D41*$A41</f>
        <v>274.72453725949157</v>
      </c>
      <c r="K41" s="159">
        <f>($B41+'SC-New'!J188)*K$35*$Y$34*$D41*$A41</f>
        <v>309.99979511860738</v>
      </c>
      <c r="L41" s="159">
        <f>($B41+'SC-New'!K188)*L$35*$Y$34*$D41*$A41</f>
        <v>338.34246205228555</v>
      </c>
      <c r="M41" s="159">
        <f>($B41+'SC-New'!L188)*M$35*$Y$34*$D41*$A41</f>
        <v>361.25129685926242</v>
      </c>
      <c r="N41" s="159">
        <f>($B41+'SC-New'!M188)*N$35*$Y$34*$D41*$A41</f>
        <v>379.74375997036765</v>
      </c>
      <c r="O41" s="159">
        <f>($B41+'SC-New'!N188)*O$35*$Y$34*$D41*$A41</f>
        <v>394.99529578416593</v>
      </c>
      <c r="P41" s="159">
        <f>($B41+'SC-New'!O188)*P$35*$Y$34*$D41*$A41</f>
        <v>407.5953466098656</v>
      </c>
      <c r="Q41" s="159">
        <f>($B41+'SC-New'!P188)*Q$35*$Y$34*$D41*$A41</f>
        <v>417.95172746528152</v>
      </c>
      <c r="R41" s="159">
        <f>($B41+'SC-New'!Q188)*R$35*$Y$34*$D41*$A41</f>
        <v>426.99461669634087</v>
      </c>
      <c r="S41" s="159">
        <f>($B41+'SC-New'!R188)*S$35*$Y$34*$D41*$A41</f>
        <v>434.72638975822821</v>
      </c>
      <c r="T41" s="159">
        <f>($B41+'SC-New'!S188)*T$35*$Y$34*$D41*$A41</f>
        <v>441.01492228673476</v>
      </c>
      <c r="U41" s="159">
        <f>($B41+'SC-New'!T188)*U$35*$Y$34*$D41*$A41</f>
        <v>442.56751517523838</v>
      </c>
      <c r="V41" s="159">
        <f>($B41+'SC-New'!U188)*V$35*$Y$34*$D41*$A41</f>
        <v>444.04192653975582</v>
      </c>
      <c r="W41" s="159">
        <f>($B41+'SC-New'!V188)*W$35*$Y$34*$D41*$A41</f>
        <v>445.29231218855108</v>
      </c>
      <c r="X41" s="159">
        <f>($B41+'SC-New'!W188)*X$35*$Y$34*$D41*$A41</f>
        <v>446.55560330264399</v>
      </c>
      <c r="Y41" s="223">
        <f t="shared" si="7"/>
        <v>5178.0226703254939</v>
      </c>
    </row>
    <row r="42" spans="1:25">
      <c r="A42" s="276">
        <f>1/M_Input!D14</f>
        <v>7.6923076923076927E-2</v>
      </c>
      <c r="B42" s="213">
        <f>'Savings and Cost'!C33</f>
        <v>1042.1494443037591</v>
      </c>
      <c r="C42" s="19" t="str">
        <f t="shared" si="5"/>
        <v>Small Ret</v>
      </c>
      <c r="D42" s="160">
        <f>VLOOKUP($C$35,[1]!APPLIC,MATCH(C42,BLDGTYP,0)+1,FALSE)</f>
        <v>1</v>
      </c>
      <c r="E42" s="159">
        <f t="shared" si="6"/>
        <v>7.452844008382205</v>
      </c>
      <c r="F42" s="159">
        <f>($B42+'SC-New'!E189)*F$35*$Y$34*$D42*$A42</f>
        <v>14.958140522947577</v>
      </c>
      <c r="G42" s="159">
        <f>($B42+'SC-New'!F189)*G$35*$Y$34*$D42*$A42</f>
        <v>22.580603389113417</v>
      </c>
      <c r="H42" s="159">
        <f>($B42+'SC-New'!G189)*H$35*$Y$34*$D42*$A42</f>
        <v>30.247361638989489</v>
      </c>
      <c r="I42" s="159">
        <f>($B42+'SC-New'!H189)*I$35*$Y$34*$D42*$A42</f>
        <v>37.903248231710606</v>
      </c>
      <c r="J42" s="159">
        <f>($B42+'SC-New'!I189)*J$35*$Y$34*$D42*$A42</f>
        <v>44.822298418714524</v>
      </c>
      <c r="K42" s="159">
        <f>($B42+'SC-New'!J189)*K$35*$Y$34*$D42*$A42</f>
        <v>50.376320487837368</v>
      </c>
      <c r="L42" s="159">
        <f>($B42+'SC-New'!K189)*L$35*$Y$34*$D42*$A42</f>
        <v>54.824133870690829</v>
      </c>
      <c r="M42" s="159">
        <f>($B42+'SC-New'!L189)*M$35*$Y$34*$D42*$A42</f>
        <v>58.393396778518301</v>
      </c>
      <c r="N42" s="159">
        <f>($B42+'SC-New'!M189)*N$35*$Y$34*$D42*$A42</f>
        <v>61.256670856749444</v>
      </c>
      <c r="O42" s="159">
        <f>($B42+'SC-New'!N189)*O$35*$Y$34*$D42*$A42</f>
        <v>63.570505558438384</v>
      </c>
      <c r="P42" s="159">
        <f>($B42+'SC-New'!O189)*P$35*$Y$34*$D42*$A42</f>
        <v>65.441538402708701</v>
      </c>
      <c r="Q42" s="159">
        <f>($B42+'SC-New'!P189)*Q$35*$Y$34*$D42*$A42</f>
        <v>66.951866256498718</v>
      </c>
      <c r="R42" s="159">
        <f>($B42+'SC-New'!Q189)*R$35*$Y$34*$D42*$A42</f>
        <v>68.196175514255231</v>
      </c>
      <c r="S42" s="159">
        <f>($B42+'SC-New'!R189)*S$35*$Y$34*$D42*$A42</f>
        <v>69.215459280334656</v>
      </c>
      <c r="T42" s="159">
        <f>($B42+'SC-New'!S189)*T$35*$Y$34*$D42*$A42</f>
        <v>70.035948716148411</v>
      </c>
      <c r="U42" s="159">
        <f>($B42+'SC-New'!T189)*U$35*$Y$34*$D42*$A42</f>
        <v>70.114673632122063</v>
      </c>
      <c r="V42" s="159">
        <f>($B42+'SC-New'!U189)*V$35*$Y$34*$D42*$A42</f>
        <v>70.187424111193565</v>
      </c>
      <c r="W42" s="159">
        <f>($B42+'SC-New'!V189)*W$35*$Y$34*$D42*$A42</f>
        <v>70.248626681102195</v>
      </c>
      <c r="X42" s="159">
        <f>($B42+'SC-New'!W189)*X$35*$Y$34*$D42*$A42</f>
        <v>70.310121029312953</v>
      </c>
      <c r="Y42" s="223">
        <f t="shared" si="7"/>
        <v>885.82702765819522</v>
      </c>
    </row>
    <row r="43" spans="1:25">
      <c r="A43" s="276">
        <f>1/M_Input!D15</f>
        <v>7.6923076923076927E-2</v>
      </c>
      <c r="B43" s="213">
        <f>'Savings and Cost'!C34</f>
        <v>1833.654649984147</v>
      </c>
      <c r="C43" s="19" t="str">
        <f t="shared" si="5"/>
        <v>School K-12</v>
      </c>
      <c r="D43" s="160">
        <f>VLOOKUP($C$35,[1]!APPLIC,MATCH(C43,BLDGTYP,0)+1,FALSE)</f>
        <v>1</v>
      </c>
      <c r="E43" s="159">
        <f t="shared" si="6"/>
        <v>13.113226846948507</v>
      </c>
      <c r="F43" s="159">
        <f>($B43+'SC-New'!E190)*F$35*$Y$34*$D43*$A43</f>
        <v>26.27610132870829</v>
      </c>
      <c r="G43" s="159">
        <f>($B43+'SC-New'!F190)*G$35*$Y$34*$D43*$A43</f>
        <v>39.479681017283802</v>
      </c>
      <c r="H43" s="159">
        <f>($B43+'SC-New'!G190)*H$35*$Y$34*$D43*$A43</f>
        <v>52.812595183675448</v>
      </c>
      <c r="I43" s="159">
        <f>($B43+'SC-New'!H190)*I$35*$Y$34*$D43*$A43</f>
        <v>66.177994742457898</v>
      </c>
      <c r="J43" s="159">
        <f>($B43+'SC-New'!I190)*J$35*$Y$34*$D43*$A43</f>
        <v>78.213190803814939</v>
      </c>
      <c r="K43" s="159">
        <f>($B43+'SC-New'!J190)*K$35*$Y$34*$D43*$A43</f>
        <v>87.878824622665249</v>
      </c>
      <c r="L43" s="159">
        <f>($B43+'SC-New'!K190)*L$35*$Y$34*$D43*$A43</f>
        <v>95.653210896022173</v>
      </c>
      <c r="M43" s="159">
        <f>($B43+'SC-New'!L190)*M$35*$Y$34*$D43*$A43</f>
        <v>101.91506676461138</v>
      </c>
      <c r="N43" s="159">
        <f>($B43+'SC-New'!M190)*N$35*$Y$34*$D43*$A43</f>
        <v>107.01065374682453</v>
      </c>
      <c r="O43" s="159">
        <f>($B43+'SC-New'!N190)*O$35*$Y$34*$D43*$A43</f>
        <v>111.15779989261127</v>
      </c>
      <c r="P43" s="159">
        <f>($B43+'SC-New'!O190)*P$35*$Y$34*$D43*$A43</f>
        <v>114.48314570546492</v>
      </c>
      <c r="Q43" s="159">
        <f>($B43+'SC-New'!P190)*Q$35*$Y$34*$D43*$A43</f>
        <v>117.17150880654728</v>
      </c>
      <c r="R43" s="159">
        <f>($B43+'SC-New'!Q190)*R$35*$Y$34*$D43*$A43</f>
        <v>119.35696288753466</v>
      </c>
      <c r="S43" s="159">
        <f>($B43+'SC-New'!R190)*S$35*$Y$34*$D43*$A43</f>
        <v>121.13562587653371</v>
      </c>
      <c r="T43" s="159">
        <f>($B43+'SC-New'!S190)*T$35*$Y$34*$D43*$A43</f>
        <v>122.57406897515064</v>
      </c>
      <c r="U43" s="159">
        <f>($B43+'SC-New'!T190)*U$35*$Y$34*$D43*$A43</f>
        <v>122.71902292078794</v>
      </c>
      <c r="V43" s="159">
        <f>($B43+'SC-New'!U190)*V$35*$Y$34*$D43*$A43</f>
        <v>122.8447564724252</v>
      </c>
      <c r="W43" s="159">
        <f>($B43+'SC-New'!V190)*W$35*$Y$34*$D43*$A43</f>
        <v>122.98371762723346</v>
      </c>
      <c r="X43" s="159">
        <f>($B43+'SC-New'!W190)*X$35*$Y$34*$D43*$A43</f>
        <v>123.10768281592681</v>
      </c>
      <c r="Y43" s="223">
        <f t="shared" si="7"/>
        <v>1558.6064524865249</v>
      </c>
    </row>
    <row r="44" spans="1:25">
      <c r="A44" s="276">
        <f>1/M_Input!D16</f>
        <v>7.6923076923076927E-2</v>
      </c>
      <c r="B44" s="213">
        <f>'Savings and Cost'!C35</f>
        <v>7490.4254793251775</v>
      </c>
      <c r="C44" s="19" t="str">
        <f t="shared" si="5"/>
        <v>University</v>
      </c>
      <c r="D44" s="160">
        <f>VLOOKUP($C$35,[1]!APPLIC,MATCH(C44,BLDGTYP,0)+1,FALSE)</f>
        <v>1</v>
      </c>
      <c r="E44" s="159">
        <f t="shared" si="6"/>
        <v>53.56714716776316</v>
      </c>
      <c r="F44" s="159">
        <f>($B44+'SC-New'!E191)*F$35*$Y$34*$D44*$A44</f>
        <v>107.64308570624802</v>
      </c>
      <c r="G44" s="159">
        <f>($B44+'SC-New'!F191)*G$35*$Y$34*$D44*$A44</f>
        <v>161.76451919695609</v>
      </c>
      <c r="H44" s="159">
        <f>($B44+'SC-New'!G191)*H$35*$Y$34*$D44*$A44</f>
        <v>216.06194280412768</v>
      </c>
      <c r="I44" s="159">
        <f>($B44+'SC-New'!H191)*I$35*$Y$34*$D44*$A44</f>
        <v>270.87902573018613</v>
      </c>
      <c r="J44" s="159">
        <f>($B44+'SC-New'!I191)*J$35*$Y$34*$D44*$A44</f>
        <v>320.78909854222803</v>
      </c>
      <c r="K44" s="159">
        <f>($B44+'SC-New'!J191)*K$35*$Y$34*$D44*$A44</f>
        <v>360.80929053387126</v>
      </c>
      <c r="L44" s="159">
        <f>($B44+'SC-New'!K191)*L$35*$Y$34*$D44*$A44</f>
        <v>393.0966825945593</v>
      </c>
      <c r="M44" s="159">
        <f>($B44+'SC-New'!L191)*M$35*$Y$34*$D44*$A44</f>
        <v>418.98386000932089</v>
      </c>
      <c r="N44" s="159">
        <f>($B44+'SC-New'!M191)*N$35*$Y$34*$D44*$A44</f>
        <v>440.14266581046161</v>
      </c>
      <c r="O44" s="159">
        <f>($B44+'SC-New'!N191)*O$35*$Y$34*$D44*$A44</f>
        <v>457.41169081015744</v>
      </c>
      <c r="P44" s="159">
        <f>($B44+'SC-New'!O191)*P$35*$Y$34*$D44*$A44</f>
        <v>471.38338213965216</v>
      </c>
      <c r="Q44" s="159">
        <f>($B44+'SC-New'!P191)*Q$35*$Y$34*$D44*$A44</f>
        <v>482.79759106402616</v>
      </c>
      <c r="R44" s="159">
        <f>($B44+'SC-New'!Q191)*R$35*$Y$34*$D44*$A44</f>
        <v>492.09878592877976</v>
      </c>
      <c r="S44" s="159">
        <f>($B44+'SC-New'!R191)*S$35*$Y$34*$D44*$A44</f>
        <v>499.75390011341318</v>
      </c>
      <c r="T44" s="159">
        <f>($B44+'SC-New'!S191)*T$35*$Y$34*$D44*$A44</f>
        <v>506.04259957377747</v>
      </c>
      <c r="U44" s="159">
        <f>($B44+'SC-New'!T191)*U$35*$Y$34*$D44*$A44</f>
        <v>506.86814496777708</v>
      </c>
      <c r="V44" s="159">
        <f>($B44+'SC-New'!U191)*V$35*$Y$34*$D44*$A44</f>
        <v>507.60038662150941</v>
      </c>
      <c r="W44" s="159">
        <f>($B44+'SC-New'!V191)*W$35*$Y$34*$D44*$A44</f>
        <v>508.42451144349815</v>
      </c>
      <c r="X44" s="159">
        <f>($B44+'SC-New'!W191)*X$35*$Y$34*$D44*$A44</f>
        <v>509.17430686643598</v>
      </c>
      <c r="Y44" s="223">
        <f t="shared" si="7"/>
        <v>6366.8616574264006</v>
      </c>
    </row>
    <row r="45" spans="1:25">
      <c r="A45" s="276">
        <f>1/M_Input!D17</f>
        <v>7.6923076923076927E-2</v>
      </c>
      <c r="B45" s="213">
        <f>'Savings and Cost'!C36</f>
        <v>6050.2982149305381</v>
      </c>
      <c r="C45" s="19" t="str">
        <f t="shared" si="5"/>
        <v>Warehouse</v>
      </c>
      <c r="D45" s="160">
        <f>VLOOKUP($C$35,[1]!APPLIC,MATCH(C45,BLDGTYP,0)+1,FALSE)</f>
        <v>1</v>
      </c>
      <c r="E45" s="159">
        <f t="shared" si="6"/>
        <v>43.268198286279095</v>
      </c>
      <c r="F45" s="159">
        <f>($B45+'SC-New'!E192)*F$35*$Y$34*$D45*$A45</f>
        <v>87.923624087959183</v>
      </c>
      <c r="G45" s="159">
        <f>($B45+'SC-New'!F192)*G$35*$Y$34*$D45*$A45</f>
        <v>133.68906263320565</v>
      </c>
      <c r="H45" s="159">
        <f>($B45+'SC-New'!G192)*H$35*$Y$34*$D45*$A45</f>
        <v>180.35969285258969</v>
      </c>
      <c r="I45" s="159">
        <f>($B45+'SC-New'!H192)*I$35*$Y$34*$D45*$A45</f>
        <v>227.15933879040173</v>
      </c>
      <c r="J45" s="159">
        <f>($B45+'SC-New'!I192)*J$35*$Y$34*$D45*$A45</f>
        <v>269.50973039822571</v>
      </c>
      <c r="K45" s="159">
        <f>($B45+'SC-New'!J192)*K$35*$Y$34*$D45*$A45</f>
        <v>303.43321009758648</v>
      </c>
      <c r="L45" s="159">
        <f>($B45+'SC-New'!K192)*L$35*$Y$34*$D45*$A45</f>
        <v>330.67600376281752</v>
      </c>
      <c r="M45" s="159">
        <f>($B45+'SC-New'!L192)*M$35*$Y$34*$D45*$A45</f>
        <v>352.84550984309379</v>
      </c>
      <c r="N45" s="159">
        <f>($B45+'SC-New'!M192)*N$35*$Y$34*$D45*$A45</f>
        <v>370.84586484224457</v>
      </c>
      <c r="O45" s="159">
        <f>($B45+'SC-New'!N192)*O$35*$Y$34*$D45*$A45</f>
        <v>385.46248136489311</v>
      </c>
      <c r="P45" s="159">
        <f>($B45+'SC-New'!O192)*P$35*$Y$34*$D45*$A45</f>
        <v>397.27015028295256</v>
      </c>
      <c r="Q45" s="159">
        <f>($B45+'SC-New'!P192)*Q$35*$Y$34*$D45*$A45</f>
        <v>406.87109051932742</v>
      </c>
      <c r="R45" s="159">
        <f>($B45+'SC-New'!Q192)*R$35*$Y$34*$D45*$A45</f>
        <v>414.61037846661384</v>
      </c>
      <c r="S45" s="159">
        <f>($B45+'SC-New'!R192)*S$35*$Y$34*$D45*$A45</f>
        <v>420.82156816928261</v>
      </c>
      <c r="T45" s="159">
        <f>($B45+'SC-New'!S192)*T$35*$Y$34*$D45*$A45</f>
        <v>425.89757498343158</v>
      </c>
      <c r="U45" s="159">
        <f>($B45+'SC-New'!T192)*U$35*$Y$34*$D45*$A45</f>
        <v>426.4646796873115</v>
      </c>
      <c r="V45" s="159">
        <f>($B45+'SC-New'!U192)*V$35*$Y$34*$D45*$A45</f>
        <v>427.07602132258188</v>
      </c>
      <c r="W45" s="159">
        <f>($B45+'SC-New'!V192)*W$35*$Y$34*$D45*$A45</f>
        <v>427.65318115534694</v>
      </c>
      <c r="X45" s="159">
        <f>($B45+'SC-New'!W192)*X$35*$Y$34*$D45*$A45</f>
        <v>428.20273436312976</v>
      </c>
      <c r="Y45" s="223">
        <f t="shared" si="7"/>
        <v>5142.7534826909568</v>
      </c>
    </row>
    <row r="46" spans="1:25">
      <c r="A46" s="276">
        <f>1/M_Input!D18</f>
        <v>7.6923076923076927E-2</v>
      </c>
      <c r="B46" s="213">
        <f>'Savings and Cost'!C37</f>
        <v>2040.329861532349</v>
      </c>
      <c r="C46" s="19" t="str">
        <f t="shared" si="5"/>
        <v>Supermarket</v>
      </c>
      <c r="D46" s="160">
        <f>VLOOKUP($C$35,[1]!APPLIC,MATCH(C46,BLDGTYP,0)+1,FALSE)</f>
        <v>1</v>
      </c>
      <c r="E46" s="159">
        <f t="shared" si="6"/>
        <v>14.591247221557257</v>
      </c>
      <c r="F46" s="159">
        <f>($B46+'SC-New'!E193)*F$35*$Y$34*$D46*$A46</f>
        <v>29.330854598225176</v>
      </c>
      <c r="G46" s="159">
        <f>($B46+'SC-New'!F193)*G$35*$Y$34*$D46*$A46</f>
        <v>44.2544815600113</v>
      </c>
      <c r="H46" s="159">
        <f>($B46+'SC-New'!G193)*H$35*$Y$34*$D46*$A46</f>
        <v>59.275016150031469</v>
      </c>
      <c r="I46" s="159">
        <f>($B46+'SC-New'!H193)*I$35*$Y$34*$D46*$A46</f>
        <v>74.349060354255911</v>
      </c>
      <c r="J46" s="159">
        <f>($B46+'SC-New'!I193)*J$35*$Y$34*$D46*$A46</f>
        <v>87.986501865345986</v>
      </c>
      <c r="K46" s="159">
        <f>($B46+'SC-New'!J193)*K$35*$Y$34*$D46*$A46</f>
        <v>98.962345329785123</v>
      </c>
      <c r="L46" s="159">
        <f>($B46+'SC-New'!K193)*L$35*$Y$34*$D46*$A46</f>
        <v>107.79124677256277</v>
      </c>
      <c r="M46" s="159">
        <f>($B46+'SC-New'!L193)*M$35*$Y$34*$D46*$A46</f>
        <v>114.89069306609133</v>
      </c>
      <c r="N46" s="159">
        <f>($B46+'SC-New'!M193)*N$35*$Y$34*$D46*$A46</f>
        <v>120.59906207249158</v>
      </c>
      <c r="O46" s="159">
        <f>($B46+'SC-New'!N193)*O$35*$Y$34*$D46*$A46</f>
        <v>125.18960110749344</v>
      </c>
      <c r="P46" s="159">
        <f>($B46+'SC-New'!O193)*P$35*$Y$34*$D46*$A46</f>
        <v>128.88343047330594</v>
      </c>
      <c r="Q46" s="159">
        <f>($B46+'SC-New'!P193)*Q$35*$Y$34*$D46*$A46</f>
        <v>131.8579598138991</v>
      </c>
      <c r="R46" s="159">
        <f>($B46+'SC-New'!Q193)*R$35*$Y$34*$D46*$A46</f>
        <v>134.25576243164937</v>
      </c>
      <c r="S46" s="159">
        <f>($B46+'SC-New'!R193)*S$35*$Y$34*$D46*$A46</f>
        <v>136.19169947404205</v>
      </c>
      <c r="T46" s="159">
        <f>($B46+'SC-New'!S193)*T$35*$Y$34*$D46*$A46</f>
        <v>137.75195057889937</v>
      </c>
      <c r="U46" s="159">
        <f>($B46+'SC-New'!T193)*U$35*$Y$34*$D46*$A46</f>
        <v>137.8619412735201</v>
      </c>
      <c r="V46" s="159">
        <f>($B46+'SC-New'!U193)*V$35*$Y$34*$D46*$A46</f>
        <v>137.96490194884913</v>
      </c>
      <c r="W46" s="159">
        <f>($B46+'SC-New'!V193)*W$35*$Y$34*$D46*$A46</f>
        <v>138.06490516753504</v>
      </c>
      <c r="X46" s="159">
        <f>($B46+'SC-New'!W193)*X$35*$Y$34*$D46*$A46</f>
        <v>138.16335530037367</v>
      </c>
      <c r="Y46" s="223">
        <f t="shared" si="7"/>
        <v>1734.2803823024967</v>
      </c>
    </row>
    <row r="47" spans="1:25">
      <c r="A47" s="276">
        <f>1/M_Input!D19</f>
        <v>7.6923076923076927E-2</v>
      </c>
      <c r="B47" s="213">
        <f>'Savings and Cost'!C38</f>
        <v>364.56926174772985</v>
      </c>
      <c r="C47" s="19" t="str">
        <f t="shared" si="5"/>
        <v>MiniMart</v>
      </c>
      <c r="D47" s="160">
        <f>VLOOKUP($C$35,[1]!APPLIC,MATCH(C47,BLDGTYP,0)+1,FALSE)</f>
        <v>1</v>
      </c>
      <c r="E47" s="159">
        <f t="shared" si="6"/>
        <v>2.607186380905401</v>
      </c>
      <c r="F47" s="159">
        <f>($B47+'SC-New'!E194)*F$35*$Y$34*$D47*$A47</f>
        <v>5.2466406236863889</v>
      </c>
      <c r="G47" s="159">
        <f>($B47+'SC-New'!F194)*G$35*$Y$34*$D47*$A47</f>
        <v>7.9259174998130426</v>
      </c>
      <c r="H47" s="159">
        <f>($B47+'SC-New'!G194)*H$35*$Y$34*$D47*$A47</f>
        <v>10.630082920098863</v>
      </c>
      <c r="I47" s="159">
        <f>($B47+'SC-New'!H194)*I$35*$Y$34*$D47*$A47</f>
        <v>13.322466894280442</v>
      </c>
      <c r="J47" s="159">
        <f>($B47+'SC-New'!I194)*J$35*$Y$34*$D47*$A47</f>
        <v>15.757339392788261</v>
      </c>
      <c r="K47" s="159">
        <f>($B47+'SC-New'!J194)*K$35*$Y$34*$D47*$A47</f>
        <v>17.709942991198247</v>
      </c>
      <c r="L47" s="159">
        <f>($B47+'SC-New'!K194)*L$35*$Y$34*$D47*$A47</f>
        <v>19.27185231970029</v>
      </c>
      <c r="M47" s="159">
        <f>($B47+'SC-New'!L194)*M$35*$Y$34*$D47*$A47</f>
        <v>20.522753906732948</v>
      </c>
      <c r="N47" s="159">
        <f>($B47+'SC-New'!M194)*N$35*$Y$34*$D47*$A47</f>
        <v>21.525598686638578</v>
      </c>
      <c r="O47" s="159">
        <f>($B47+'SC-New'!N194)*O$35*$Y$34*$D47*$A47</f>
        <v>22.334703270738899</v>
      </c>
      <c r="P47" s="159">
        <f>($B47+'SC-New'!O194)*P$35*$Y$34*$D47*$A47</f>
        <v>22.988698099696393</v>
      </c>
      <c r="Q47" s="159">
        <f>($B47+'SC-New'!P194)*Q$35*$Y$34*$D47*$A47</f>
        <v>23.517358439586868</v>
      </c>
      <c r="R47" s="159">
        <f>($B47+'SC-New'!Q194)*R$35*$Y$34*$D47*$A47</f>
        <v>23.952674626917368</v>
      </c>
      <c r="S47" s="159">
        <f>($B47+'SC-New'!R194)*S$35*$Y$34*$D47*$A47</f>
        <v>24.306314054429464</v>
      </c>
      <c r="T47" s="159">
        <f>($B47+'SC-New'!S194)*T$35*$Y$34*$D47*$A47</f>
        <v>24.591605552379949</v>
      </c>
      <c r="U47" s="159">
        <f>($B47+'SC-New'!T194)*U$35*$Y$34*$D47*$A47</f>
        <v>24.61802962620315</v>
      </c>
      <c r="V47" s="159">
        <f>($B47+'SC-New'!U194)*V$35*$Y$34*$D47*$A47</f>
        <v>24.641417514193449</v>
      </c>
      <c r="W47" s="159">
        <f>($B47+'SC-New'!V194)*W$35*$Y$34*$D47*$A47</f>
        <v>24.660506265875547</v>
      </c>
      <c r="X47" s="159">
        <f>($B47+'SC-New'!W194)*X$35*$Y$34*$D47*$A47</f>
        <v>24.679931715264161</v>
      </c>
      <c r="Y47" s="223">
        <f t="shared" si="7"/>
        <v>309.88387248557035</v>
      </c>
    </row>
    <row r="48" spans="1:25">
      <c r="A48" s="276">
        <f>1/M_Input!D20</f>
        <v>7.6923076923076927E-2</v>
      </c>
      <c r="B48" s="213">
        <f>'Savings and Cost'!C39</f>
        <v>1983.7092172570983</v>
      </c>
      <c r="C48" s="19" t="str">
        <f t="shared" si="5"/>
        <v>Restaurant</v>
      </c>
      <c r="D48" s="160">
        <f>VLOOKUP($C$35,[1]!APPLIC,MATCH(C48,BLDGTYP,0)+1,FALSE)</f>
        <v>1</v>
      </c>
      <c r="E48" s="159">
        <f t="shared" si="6"/>
        <v>14.186329451131861</v>
      </c>
      <c r="F48" s="159">
        <f>($B48+'SC-New'!E195)*F$35*$Y$34*$D48*$A48</f>
        <v>28.700381775569895</v>
      </c>
      <c r="G48" s="159">
        <f>($B48+'SC-New'!F195)*G$35*$Y$34*$D48*$A48</f>
        <v>43.365738311155368</v>
      </c>
      <c r="H48" s="159">
        <f>($B48+'SC-New'!G195)*H$35*$Y$34*$D48*$A48</f>
        <v>58.197124376109002</v>
      </c>
      <c r="I48" s="159">
        <f>($B48+'SC-New'!H195)*I$35*$Y$34*$D48*$A48</f>
        <v>73.136578195538732</v>
      </c>
      <c r="J48" s="159">
        <f>($B48+'SC-New'!I195)*J$35*$Y$34*$D48*$A48</f>
        <v>86.692612076515147</v>
      </c>
      <c r="K48" s="159">
        <f>($B48+'SC-New'!J195)*K$35*$Y$34*$D48*$A48</f>
        <v>97.640349685322718</v>
      </c>
      <c r="L48" s="159">
        <f>($B48+'SC-New'!K195)*L$35*$Y$34*$D48*$A48</f>
        <v>106.47499639402295</v>
      </c>
      <c r="M48" s="159">
        <f>($B48+'SC-New'!L195)*M$35*$Y$34*$D48*$A48</f>
        <v>113.60196663972221</v>
      </c>
      <c r="N48" s="159">
        <f>($B48+'SC-New'!M195)*N$35*$Y$34*$D48*$A48</f>
        <v>119.35134430103481</v>
      </c>
      <c r="O48" s="159">
        <f>($B48+'SC-New'!N195)*O$35*$Y$34*$D48*$A48</f>
        <v>123.99125347240982</v>
      </c>
      <c r="P48" s="159">
        <f>($B48+'SC-New'!O195)*P$35*$Y$34*$D48*$A48</f>
        <v>127.73915274583082</v>
      </c>
      <c r="Q48" s="159">
        <f>($B48+'SC-New'!P195)*Q$35*$Y$34*$D48*$A48</f>
        <v>130.77147507694661</v>
      </c>
      <c r="R48" s="159">
        <f>($B48+'SC-New'!Q195)*R$35*$Y$34*$D48*$A48</f>
        <v>133.30024962193747</v>
      </c>
      <c r="S48" s="159">
        <f>($B48+'SC-New'!R195)*S$35*$Y$34*$D48*$A48</f>
        <v>135.39553452868614</v>
      </c>
      <c r="T48" s="159">
        <f>($B48+'SC-New'!S195)*T$35*$Y$34*$D48*$A48</f>
        <v>137.11168867120014</v>
      </c>
      <c r="U48" s="159">
        <f>($B48+'SC-New'!T195)*U$35*$Y$34*$D48*$A48</f>
        <v>137.38059242888824</v>
      </c>
      <c r="V48" s="159">
        <f>($B48+'SC-New'!U195)*V$35*$Y$34*$D48*$A48</f>
        <v>137.65434162223752</v>
      </c>
      <c r="W48" s="159">
        <f>($B48+'SC-New'!V195)*W$35*$Y$34*$D48*$A48</f>
        <v>137.89756465973613</v>
      </c>
      <c r="X48" s="159">
        <f>($B48+'SC-New'!W195)*X$35*$Y$34*$D48*$A48</f>
        <v>138.14194918444682</v>
      </c>
      <c r="Y48" s="223">
        <f t="shared" si="7"/>
        <v>1686.1528346685336</v>
      </c>
    </row>
    <row r="49" spans="1:80">
      <c r="A49" s="276">
        <f>1/M_Input!D21</f>
        <v>7.6923076923076927E-2</v>
      </c>
      <c r="B49" s="213">
        <f>'Savings and Cost'!C40</f>
        <v>11715.289022211353</v>
      </c>
      <c r="C49" s="19" t="str">
        <f t="shared" si="5"/>
        <v>Lodging</v>
      </c>
      <c r="D49" s="160">
        <f>VLOOKUP($C$35,[1]!APPLIC,MATCH(C49,BLDGTYP,0)+1,FALSE)</f>
        <v>1</v>
      </c>
      <c r="E49" s="159">
        <f t="shared" si="6"/>
        <v>83.780903087258665</v>
      </c>
      <c r="F49" s="159">
        <f>($B49+'SC-New'!E196)*F$35*$Y$34*$D49*$A49</f>
        <v>168.83303483213277</v>
      </c>
      <c r="G49" s="159">
        <f>($B49+'SC-New'!F196)*G$35*$Y$34*$D49*$A49</f>
        <v>254.49135409861927</v>
      </c>
      <c r="H49" s="159">
        <f>($B49+'SC-New'!G196)*H$35*$Y$34*$D49*$A49</f>
        <v>340.76459166979629</v>
      </c>
      <c r="I49" s="159">
        <f>($B49+'SC-New'!H196)*I$35*$Y$34*$D49*$A49</f>
        <v>427.10479990151481</v>
      </c>
      <c r="J49" s="159">
        <f>($B49+'SC-New'!I196)*J$35*$Y$34*$D49*$A49</f>
        <v>505.16606519176258</v>
      </c>
      <c r="K49" s="159">
        <f>($B49+'SC-New'!J196)*K$35*$Y$34*$D49*$A49</f>
        <v>567.77910739039362</v>
      </c>
      <c r="L49" s="159">
        <f>($B49+'SC-New'!K196)*L$35*$Y$34*$D49*$A49</f>
        <v>618.03610200136018</v>
      </c>
      <c r="M49" s="159">
        <f>($B49+'SC-New'!L196)*M$35*$Y$34*$D49*$A49</f>
        <v>658.37391414018691</v>
      </c>
      <c r="N49" s="159">
        <f>($B49+'SC-New'!M196)*N$35*$Y$34*$D49*$A49</f>
        <v>690.76134660899208</v>
      </c>
      <c r="O49" s="159">
        <f>($B49+'SC-New'!N196)*O$35*$Y$34*$D49*$A49</f>
        <v>716.82196221237916</v>
      </c>
      <c r="P49" s="159">
        <f>($B49+'SC-New'!O196)*P$35*$Y$34*$D49*$A49</f>
        <v>737.8093636220749</v>
      </c>
      <c r="Q49" s="159">
        <f>($B49+'SC-New'!P196)*Q$35*$Y$34*$D49*$A49</f>
        <v>754.77915315188613</v>
      </c>
      <c r="R49" s="159">
        <f>($B49+'SC-New'!Q196)*R$35*$Y$34*$D49*$A49</f>
        <v>768.92913030983357</v>
      </c>
      <c r="S49" s="159">
        <f>($B49+'SC-New'!R196)*S$35*$Y$34*$D49*$A49</f>
        <v>780.60120971991876</v>
      </c>
      <c r="T49" s="159">
        <f>($B49+'SC-New'!S196)*T$35*$Y$34*$D49*$A49</f>
        <v>790.15829040817755</v>
      </c>
      <c r="U49" s="159">
        <f>($B49+'SC-New'!T196)*U$35*$Y$34*$D49*$A49</f>
        <v>791.3603097456479</v>
      </c>
      <c r="V49" s="159">
        <f>($B49+'SC-New'!U196)*V$35*$Y$34*$D49*$A49</f>
        <v>792.58369007098713</v>
      </c>
      <c r="W49" s="159">
        <f>($B49+'SC-New'!V196)*W$35*$Y$34*$D49*$A49</f>
        <v>793.60948528879385</v>
      </c>
      <c r="X49" s="159">
        <f>($B49+'SC-New'!W196)*X$35*$Y$34*$D49*$A49</f>
        <v>794.59824407893734</v>
      </c>
      <c r="Y49" s="223">
        <f t="shared" si="7"/>
        <v>9957.9956688796501</v>
      </c>
    </row>
    <row r="50" spans="1:80">
      <c r="A50" s="276">
        <f>1/M_Input!D22</f>
        <v>7.6923076923076927E-2</v>
      </c>
      <c r="B50" s="213">
        <f>'Savings and Cost'!C41</f>
        <v>6267.9841950808832</v>
      </c>
      <c r="C50" s="19" t="str">
        <f t="shared" si="5"/>
        <v>Hospital</v>
      </c>
      <c r="D50" s="160">
        <f>VLOOKUP($C$35,[1]!APPLIC,MATCH(C50,BLDGTYP,0)+1,FALSE)</f>
        <v>1</v>
      </c>
      <c r="E50" s="159">
        <f t="shared" si="6"/>
        <v>44.824961245507261</v>
      </c>
      <c r="F50" s="159">
        <f>($B50+'SC-New'!E197)*F$35*$Y$34*$D50*$A50</f>
        <v>91.96046634477959</v>
      </c>
      <c r="G50" s="159">
        <f>($B50+'SC-New'!F197)*G$35*$Y$34*$D50*$A50</f>
        <v>142.24911192748618</v>
      </c>
      <c r="H50" s="159">
        <f>($B50+'SC-New'!G197)*H$35*$Y$34*$D50*$A50</f>
        <v>194.04805128776599</v>
      </c>
      <c r="I50" s="159">
        <f>($B50+'SC-New'!H197)*I$35*$Y$34*$D50*$A50</f>
        <v>246.85029995252361</v>
      </c>
      <c r="J50" s="159">
        <f>($B50+'SC-New'!I197)*J$35*$Y$34*$D50*$A50</f>
        <v>294.85858376931435</v>
      </c>
      <c r="K50" s="159">
        <f>($B50+'SC-New'!J197)*K$35*$Y$34*$D50*$A50</f>
        <v>333.23051828630031</v>
      </c>
      <c r="L50" s="159">
        <f>($B50+'SC-New'!K197)*L$35*$Y$34*$D50*$A50</f>
        <v>364.16938817889979</v>
      </c>
      <c r="M50" s="159">
        <f>($B50+'SC-New'!L197)*M$35*$Y$34*$D50*$A50</f>
        <v>389.13287218430298</v>
      </c>
      <c r="N50" s="159">
        <f>($B50+'SC-New'!M197)*N$35*$Y$34*$D50*$A50</f>
        <v>409.18331317941005</v>
      </c>
      <c r="O50" s="159">
        <f>($B50+'SC-New'!N197)*O$35*$Y$34*$D50*$A50</f>
        <v>425.42522085840909</v>
      </c>
      <c r="P50" s="159">
        <f>($B50+'SC-New'!O197)*P$35*$Y$34*$D50*$A50</f>
        <v>438.65342763347468</v>
      </c>
      <c r="Q50" s="159">
        <f>($B50+'SC-New'!P197)*Q$35*$Y$34*$D50*$A50</f>
        <v>449.60653920402711</v>
      </c>
      <c r="R50" s="159">
        <f>($B50+'SC-New'!Q197)*R$35*$Y$34*$D50*$A50</f>
        <v>458.80074333421555</v>
      </c>
      <c r="S50" s="159">
        <f>($B50+'SC-New'!R197)*S$35*$Y$34*$D50*$A50</f>
        <v>466.56366398365685</v>
      </c>
      <c r="T50" s="159">
        <f>($B50+'SC-New'!S197)*T$35*$Y$34*$D50*$A50</f>
        <v>472.86224438615591</v>
      </c>
      <c r="U50" s="159">
        <f>($B50+'SC-New'!T197)*U$35*$Y$34*$D50*$A50</f>
        <v>474.07753992514347</v>
      </c>
      <c r="V50" s="159">
        <f>($B50+'SC-New'!U197)*V$35*$Y$34*$D50*$A50</f>
        <v>475.23849682518477</v>
      </c>
      <c r="W50" s="159">
        <f>($B50+'SC-New'!V197)*W$35*$Y$34*$D50*$A50</f>
        <v>476.29639653319612</v>
      </c>
      <c r="X50" s="159">
        <f>($B50+'SC-New'!W197)*X$35*$Y$34*$D50*$A50</f>
        <v>477.29079178690012</v>
      </c>
      <c r="Y50" s="223">
        <f t="shared" si="7"/>
        <v>5327.7865658187502</v>
      </c>
    </row>
    <row r="51" spans="1:80">
      <c r="A51" s="276">
        <f>1/M_Input!D23</f>
        <v>7.6923076923076927E-2</v>
      </c>
      <c r="B51" s="213">
        <f>'Savings and Cost'!C42</f>
        <v>7561.1988286171909</v>
      </c>
      <c r="C51" s="19" t="str">
        <f t="shared" si="5"/>
        <v>Residential Care</v>
      </c>
      <c r="D51" s="160">
        <f>VLOOKUP($C$35,[1]!APPLIC,MATCH(C51,BLDGTYP,0)+1,FALSE)</f>
        <v>1</v>
      </c>
      <c r="E51" s="159">
        <f t="shared" si="6"/>
        <v>54.073276816545459</v>
      </c>
      <c r="F51" s="159">
        <f>($B51+'SC-New'!E198)*F$35*$Y$34*$D51*$A51</f>
        <v>110.41819283857531</v>
      </c>
      <c r="G51" s="159">
        <f>($B51+'SC-New'!F198)*G$35*$Y$34*$D51*$A51</f>
        <v>170.24596092586472</v>
      </c>
      <c r="H51" s="159">
        <f>($B51+'SC-New'!G198)*H$35*$Y$34*$D51*$A51</f>
        <v>231.93551043159817</v>
      </c>
      <c r="I51" s="159">
        <f>($B51+'SC-New'!H198)*I$35*$Y$34*$D51*$A51</f>
        <v>294.65736404965128</v>
      </c>
      <c r="J51" s="159">
        <f>($B51+'SC-New'!I198)*J$35*$Y$34*$D51*$A51</f>
        <v>351.72715039164416</v>
      </c>
      <c r="K51" s="159">
        <f>($B51+'SC-New'!J198)*K$35*$Y$34*$D51*$A51</f>
        <v>397.53929702173144</v>
      </c>
      <c r="L51" s="159">
        <f>($B51+'SC-New'!K198)*L$35*$Y$34*$D51*$A51</f>
        <v>434.60682075132615</v>
      </c>
      <c r="M51" s="159">
        <f>($B51+'SC-New'!L198)*M$35*$Y$34*$D51*$A51</f>
        <v>464.54165117021324</v>
      </c>
      <c r="N51" s="159">
        <f>($B51+'SC-New'!M198)*N$35*$Y$34*$D51*$A51</f>
        <v>488.66484373800552</v>
      </c>
      <c r="O51" s="159">
        <f>($B51+'SC-New'!N198)*O$35*$Y$34*$D51*$A51</f>
        <v>508.30965663282689</v>
      </c>
      <c r="P51" s="159">
        <f>($B51+'SC-New'!O198)*P$35*$Y$34*$D51*$A51</f>
        <v>524.36138073784036</v>
      </c>
      <c r="Q51" s="159">
        <f>($B51+'SC-New'!P198)*Q$35*$Y$34*$D51*$A51</f>
        <v>537.65916145367885</v>
      </c>
      <c r="R51" s="159">
        <f>($B51+'SC-New'!Q198)*R$35*$Y$34*$D51*$A51</f>
        <v>548.89825080234641</v>
      </c>
      <c r="S51" s="159">
        <f>($B51+'SC-New'!R198)*S$35*$Y$34*$D51*$A51</f>
        <v>558.3611352545488</v>
      </c>
      <c r="T51" s="159">
        <f>($B51+'SC-New'!S198)*T$35*$Y$34*$D51*$A51</f>
        <v>566.04395229996737</v>
      </c>
      <c r="U51" s="159">
        <f>($B51+'SC-New'!T198)*U$35*$Y$34*$D51*$A51</f>
        <v>567.72464771181876</v>
      </c>
      <c r="V51" s="159">
        <f>($B51+'SC-New'!U198)*V$35*$Y$34*$D51*$A51</f>
        <v>569.33381700765835</v>
      </c>
      <c r="W51" s="159">
        <f>($B51+'SC-New'!V198)*W$35*$Y$34*$D51*$A51</f>
        <v>570.79736334624522</v>
      </c>
      <c r="X51" s="159">
        <f>($B51+'SC-New'!W198)*X$35*$Y$34*$D51*$A51</f>
        <v>572.22430273545569</v>
      </c>
      <c r="Y51" s="223">
        <f t="shared" si="7"/>
        <v>6427.0190043246121</v>
      </c>
    </row>
    <row r="52" spans="1:80">
      <c r="A52" s="276">
        <f>1/M_Input!D24</f>
        <v>7.6923076923076927E-2</v>
      </c>
      <c r="B52" s="213">
        <f>'Savings and Cost'!C43</f>
        <v>11563.802732803699</v>
      </c>
      <c r="C52" s="19" t="str">
        <f t="shared" si="5"/>
        <v>Assembly</v>
      </c>
      <c r="D52" s="160">
        <f>VLOOKUP($C$35,[1]!APPLIC,MATCH(C52,BLDGTYP,0)+1,FALSE)</f>
        <v>1</v>
      </c>
      <c r="E52" s="159">
        <f t="shared" si="6"/>
        <v>82.697561642771149</v>
      </c>
      <c r="F52" s="159">
        <f>($B52+'SC-New'!E199)*F$35*$Y$34*$D52*$A52</f>
        <v>167.09701512034687</v>
      </c>
      <c r="G52" s="159">
        <f>($B52+'SC-New'!F199)*G$35*$Y$34*$D52*$A52</f>
        <v>252.35700507047517</v>
      </c>
      <c r="H52" s="159">
        <f>($B52+'SC-New'!G199)*H$35*$Y$34*$D52*$A52</f>
        <v>338.48749026109527</v>
      </c>
      <c r="I52" s="159">
        <f>($B52+'SC-New'!H199)*I$35*$Y$34*$D52*$A52</f>
        <v>424.67283848413791</v>
      </c>
      <c r="J52" s="159">
        <f>($B52+'SC-New'!I199)*J$35*$Y$34*$D52*$A52</f>
        <v>502.92162066482058</v>
      </c>
      <c r="K52" s="159">
        <f>($B52+'SC-New'!J199)*K$35*$Y$34*$D52*$A52</f>
        <v>565.80216153558172</v>
      </c>
      <c r="L52" s="159">
        <f>($B52+'SC-New'!K199)*L$35*$Y$34*$D52*$A52</f>
        <v>616.34439254616439</v>
      </c>
      <c r="M52" s="159">
        <f>($B52+'SC-New'!L199)*M$35*$Y$34*$D52*$A52</f>
        <v>656.6386874148709</v>
      </c>
      <c r="N52" s="159">
        <f>($B52+'SC-New'!M199)*N$35*$Y$34*$D52*$A52</f>
        <v>689.04669426027772</v>
      </c>
      <c r="O52" s="159">
        <f>($B52+'SC-New'!N199)*O$35*$Y$34*$D52*$A52</f>
        <v>715.46145101287027</v>
      </c>
      <c r="P52" s="159">
        <f>($B52+'SC-New'!O199)*P$35*$Y$34*$D52*$A52</f>
        <v>737.14459578019012</v>
      </c>
      <c r="Q52" s="159">
        <f>($B52+'SC-New'!P199)*Q$35*$Y$34*$D52*$A52</f>
        <v>754.83145228442288</v>
      </c>
      <c r="R52" s="159">
        <f>($B52+'SC-New'!Q199)*R$35*$Y$34*$D52*$A52</f>
        <v>769.49024403593762</v>
      </c>
      <c r="S52" s="159">
        <f>($B52+'SC-New'!R199)*S$35*$Y$34*$D52*$A52</f>
        <v>781.93643802011673</v>
      </c>
      <c r="T52" s="159">
        <f>($B52+'SC-New'!S199)*T$35*$Y$34*$D52*$A52</f>
        <v>792.41149378167745</v>
      </c>
      <c r="U52" s="159">
        <f>($B52+'SC-New'!T199)*U$35*$Y$34*$D52*$A52</f>
        <v>794.5823827165176</v>
      </c>
      <c r="V52" s="159">
        <f>($B52+'SC-New'!U199)*V$35*$Y$34*$D52*$A52</f>
        <v>796.66886179589073</v>
      </c>
      <c r="W52" s="159">
        <f>($B52+'SC-New'!V199)*W$35*$Y$34*$D52*$A52</f>
        <v>798.64603915134103</v>
      </c>
      <c r="X52" s="159">
        <f>($B52+'SC-New'!W199)*X$35*$Y$34*$D52*$A52</f>
        <v>800.57826313690646</v>
      </c>
      <c r="Y52" s="223">
        <f t="shared" si="7"/>
        <v>9829.2323228831428</v>
      </c>
    </row>
    <row r="53" spans="1:80">
      <c r="A53" s="276">
        <f>1/M_Input!D25</f>
        <v>7.6923076923076927E-2</v>
      </c>
      <c r="B53" s="213">
        <f>'Savings and Cost'!C44</f>
        <v>5547.4897931737923</v>
      </c>
      <c r="C53" s="19" t="str">
        <f t="shared" si="5"/>
        <v>Other</v>
      </c>
      <c r="D53" s="160">
        <f>VLOOKUP($C$35,[1]!APPLIC,MATCH(C53,BLDGTYP,0)+1,FALSE)</f>
        <v>1</v>
      </c>
      <c r="E53" s="159">
        <f t="shared" si="6"/>
        <v>39.672406191453945</v>
      </c>
      <c r="F53" s="159">
        <f>($B53+'SC-New'!E200)*F$35*$Y$34*$D53*$A53</f>
        <v>81.317956510918719</v>
      </c>
      <c r="G53" s="159">
        <f>($B53+'SC-New'!F200)*G$35*$Y$34*$D53*$A53</f>
        <v>125.61410151371416</v>
      </c>
      <c r="H53" s="159">
        <f>($B53+'SC-New'!G200)*H$35*$Y$34*$D53*$A53</f>
        <v>171.06616618954325</v>
      </c>
      <c r="I53" s="159">
        <f>($B53+'SC-New'!H200)*I$35*$Y$34*$D53*$A53</f>
        <v>217.52064985295036</v>
      </c>
      <c r="J53" s="159">
        <f>($B53+'SC-New'!I200)*J$35*$Y$34*$D53*$A53</f>
        <v>260.13310619353223</v>
      </c>
      <c r="K53" s="159">
        <f>($B53+'SC-New'!J200)*K$35*$Y$34*$D53*$A53</f>
        <v>294.42643586472815</v>
      </c>
      <c r="L53" s="159">
        <f>($B53+'SC-New'!K200)*L$35*$Y$34*$D53*$A53</f>
        <v>322.6583245720239</v>
      </c>
      <c r="M53" s="159">
        <f>($B53+'SC-New'!L200)*M$35*$Y$34*$D53*$A53</f>
        <v>345.65578903613107</v>
      </c>
      <c r="N53" s="159">
        <f>($B53+'SC-New'!M200)*N$35*$Y$34*$D53*$A53</f>
        <v>364.60094404481754</v>
      </c>
      <c r="O53" s="159">
        <f>($B53+'SC-New'!N200)*O$35*$Y$34*$D53*$A53</f>
        <v>380.27866527400136</v>
      </c>
      <c r="P53" s="159">
        <f>($B53+'SC-New'!O200)*P$35*$Y$34*$D53*$A53</f>
        <v>393.09377936047366</v>
      </c>
      <c r="Q53" s="159">
        <f>($B53+'SC-New'!P200)*Q$35*$Y$34*$D53*$A53</f>
        <v>403.87420621671453</v>
      </c>
      <c r="R53" s="159">
        <f>($B53+'SC-New'!Q200)*R$35*$Y$34*$D53*$A53</f>
        <v>412.92532347853393</v>
      </c>
      <c r="S53" s="159">
        <f>($B53+'SC-New'!R200)*S$35*$Y$34*$D53*$A53</f>
        <v>420.51939227570767</v>
      </c>
      <c r="T53" s="159">
        <f>($B53+'SC-New'!S200)*T$35*$Y$34*$D53*$A53</f>
        <v>426.77826165183268</v>
      </c>
      <c r="U53" s="159">
        <f>($B53+'SC-New'!T200)*U$35*$Y$34*$D53*$A53</f>
        <v>428.58647539612764</v>
      </c>
      <c r="V53" s="159">
        <f>($B53+'SC-New'!U200)*V$35*$Y$34*$D53*$A53</f>
        <v>430.20238834208266</v>
      </c>
      <c r="W53" s="159">
        <f>($B53+'SC-New'!V200)*W$35*$Y$34*$D53*$A53</f>
        <v>431.87187746691899</v>
      </c>
      <c r="X53" s="159">
        <f>($B53+'SC-New'!W200)*X$35*$Y$34*$D53*$A53</f>
        <v>433.45793173418582</v>
      </c>
      <c r="Y53" s="223">
        <f t="shared" si="7"/>
        <v>4715.3663241977238</v>
      </c>
    </row>
    <row r="54" spans="1:80">
      <c r="A54" s="44"/>
      <c r="E54" s="118"/>
      <c r="F54" s="118"/>
      <c r="G54" s="118"/>
      <c r="H54" s="118"/>
      <c r="I54" s="118"/>
      <c r="J54" s="118"/>
      <c r="K54" s="118"/>
      <c r="L54" s="118"/>
      <c r="M54" s="118"/>
      <c r="N54" s="118"/>
      <c r="O54" s="118"/>
      <c r="P54" s="118"/>
      <c r="Q54" s="118"/>
      <c r="R54" s="118"/>
      <c r="S54" s="118"/>
      <c r="T54" s="118"/>
      <c r="U54" s="118"/>
      <c r="V54" s="118"/>
      <c r="W54" s="118"/>
      <c r="X54" s="118"/>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7"/>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89" t="s">
        <v>47</v>
      </c>
      <c r="C58" s="90" t="str">
        <f>C8</f>
        <v>WHTanks-NR</v>
      </c>
      <c r="D58" s="90"/>
      <c r="E58" s="19"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0" t="s">
        <v>504</v>
      </c>
      <c r="B59" s="90"/>
      <c r="C59" s="90"/>
      <c r="D59" s="90"/>
      <c r="E59" s="91">
        <f>E11</f>
        <v>2016</v>
      </c>
      <c r="F59" s="91">
        <f t="shared" ref="F59:X59" si="8">F11</f>
        <v>2017</v>
      </c>
      <c r="G59" s="91">
        <f t="shared" si="8"/>
        <v>2018</v>
      </c>
      <c r="H59" s="91">
        <f t="shared" si="8"/>
        <v>2019</v>
      </c>
      <c r="I59" s="91">
        <f t="shared" si="8"/>
        <v>2020</v>
      </c>
      <c r="J59" s="91">
        <f t="shared" si="8"/>
        <v>2021</v>
      </c>
      <c r="K59" s="91">
        <f t="shared" si="8"/>
        <v>2022</v>
      </c>
      <c r="L59" s="91">
        <f t="shared" si="8"/>
        <v>2023</v>
      </c>
      <c r="M59" s="91">
        <f t="shared" si="8"/>
        <v>2024</v>
      </c>
      <c r="N59" s="91">
        <f t="shared" si="8"/>
        <v>2025</v>
      </c>
      <c r="O59" s="91">
        <f t="shared" si="8"/>
        <v>2026</v>
      </c>
      <c r="P59" s="91">
        <f t="shared" si="8"/>
        <v>2027</v>
      </c>
      <c r="Q59" s="91">
        <f t="shared" si="8"/>
        <v>2028</v>
      </c>
      <c r="R59" s="91">
        <f t="shared" si="8"/>
        <v>2029</v>
      </c>
      <c r="S59" s="91">
        <f t="shared" si="8"/>
        <v>2030</v>
      </c>
      <c r="T59" s="91">
        <f t="shared" si="8"/>
        <v>2031</v>
      </c>
      <c r="U59" s="91">
        <f t="shared" si="8"/>
        <v>2032</v>
      </c>
      <c r="V59" s="91">
        <f t="shared" si="8"/>
        <v>2033</v>
      </c>
      <c r="W59" s="91">
        <f t="shared" si="8"/>
        <v>2034</v>
      </c>
      <c r="X59" s="91">
        <f t="shared" si="8"/>
        <v>2035</v>
      </c>
      <c r="Y59" s="144"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0" t="s">
        <v>304</v>
      </c>
      <c r="B60" s="90" t="s">
        <v>256</v>
      </c>
      <c r="C60" s="90" t="s">
        <v>257</v>
      </c>
      <c r="D60" s="90" t="s">
        <v>258</v>
      </c>
      <c r="E60" s="92" t="str">
        <f>CONCATENATE("aMW_",E$11)</f>
        <v>aMW_2016</v>
      </c>
      <c r="F60" s="92" t="str">
        <f t="shared" ref="F60:X60" si="9">CONCATENATE("aMW_",F$11)</f>
        <v>aMW_2017</v>
      </c>
      <c r="G60" s="92" t="str">
        <f t="shared" si="9"/>
        <v>aMW_2018</v>
      </c>
      <c r="H60" s="92" t="str">
        <f t="shared" si="9"/>
        <v>aMW_2019</v>
      </c>
      <c r="I60" s="92" t="str">
        <f t="shared" si="9"/>
        <v>aMW_2020</v>
      </c>
      <c r="J60" s="92" t="str">
        <f t="shared" si="9"/>
        <v>aMW_2021</v>
      </c>
      <c r="K60" s="92" t="str">
        <f t="shared" si="9"/>
        <v>aMW_2022</v>
      </c>
      <c r="L60" s="92" t="str">
        <f t="shared" si="9"/>
        <v>aMW_2023</v>
      </c>
      <c r="M60" s="92" t="str">
        <f t="shared" si="9"/>
        <v>aMW_2024</v>
      </c>
      <c r="N60" s="92" t="str">
        <f t="shared" si="9"/>
        <v>aMW_2025</v>
      </c>
      <c r="O60" s="92" t="str">
        <f t="shared" si="9"/>
        <v>aMW_2026</v>
      </c>
      <c r="P60" s="92" t="str">
        <f t="shared" si="9"/>
        <v>aMW_2027</v>
      </c>
      <c r="Q60" s="92" t="str">
        <f t="shared" si="9"/>
        <v>aMW_2028</v>
      </c>
      <c r="R60" s="92" t="str">
        <f t="shared" si="9"/>
        <v>aMW_2029</v>
      </c>
      <c r="S60" s="92" t="str">
        <f t="shared" si="9"/>
        <v>aMW_2030</v>
      </c>
      <c r="T60" s="92" t="str">
        <f t="shared" si="9"/>
        <v>aMW_2031</v>
      </c>
      <c r="U60" s="92" t="str">
        <f t="shared" si="9"/>
        <v>aMW_2032</v>
      </c>
      <c r="V60" s="92" t="str">
        <f t="shared" si="9"/>
        <v>aMW_2033</v>
      </c>
      <c r="W60" s="92" t="str">
        <f t="shared" si="9"/>
        <v>aMW_2034</v>
      </c>
      <c r="X60" s="92" t="str">
        <f t="shared" si="9"/>
        <v>aMW_2035</v>
      </c>
      <c r="Y60" s="145"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67">
        <f t="shared" ref="A61:A78" si="10">VLOOKUP($D61,MeasureOutputR,3,FALSE)</f>
        <v>186.80723547775204</v>
      </c>
      <c r="B61" s="146">
        <f t="shared" ref="B61:B78" si="11">VLOOKUP($D61,MeasureOutputR,11,FALSE)</f>
        <v>26.005017239519908</v>
      </c>
      <c r="C61" s="19" t="str">
        <f>C36</f>
        <v>Large Off</v>
      </c>
      <c r="D61" s="19" t="str">
        <f>CONCATENATE($C$58,"-",C61)</f>
        <v>WHTanks-NR-Large Off</v>
      </c>
      <c r="E61" s="45">
        <f>E36*$A61/8760000</f>
        <v>2.5091968211899871E-3</v>
      </c>
      <c r="F61" s="45">
        <f t="shared" ref="F61:X75" si="12">F36*$A61/8760000</f>
        <v>5.1111923234960317E-3</v>
      </c>
      <c r="G61" s="45">
        <f t="shared" si="12"/>
        <v>7.7926504781435351E-3</v>
      </c>
      <c r="H61" s="45">
        <f t="shared" si="12"/>
        <v>1.0503492209739281E-2</v>
      </c>
      <c r="I61" s="45">
        <f t="shared" si="12"/>
        <v>1.3251502809064898E-2</v>
      </c>
      <c r="J61" s="45">
        <f t="shared" si="12"/>
        <v>1.5780422231091225E-2</v>
      </c>
      <c r="K61" s="45">
        <f t="shared" si="12"/>
        <v>1.7837203773664424E-2</v>
      </c>
      <c r="L61" s="45">
        <f t="shared" si="12"/>
        <v>1.9488548137076102E-2</v>
      </c>
      <c r="M61" s="45">
        <f t="shared" si="12"/>
        <v>2.0852349451034629E-2</v>
      </c>
      <c r="N61" s="45">
        <f t="shared" si="12"/>
        <v>2.1948515961657922E-2</v>
      </c>
      <c r="O61" s="45">
        <f t="shared" si="12"/>
        <v>2.2836809706899178E-2</v>
      </c>
      <c r="P61" s="45">
        <f t="shared" si="12"/>
        <v>2.3568854540055206E-2</v>
      </c>
      <c r="Q61" s="45">
        <f t="shared" si="12"/>
        <v>2.4166792092354072E-2</v>
      </c>
      <c r="R61" s="45">
        <f t="shared" si="12"/>
        <v>2.466343533899934E-2</v>
      </c>
      <c r="S61" s="45">
        <f t="shared" si="12"/>
        <v>2.507999300505323E-2</v>
      </c>
      <c r="T61" s="45">
        <f t="shared" si="12"/>
        <v>2.5419413421023218E-2</v>
      </c>
      <c r="U61" s="45">
        <f t="shared" si="12"/>
        <v>2.5493964062811514E-2</v>
      </c>
      <c r="V61" s="45">
        <f t="shared" si="12"/>
        <v>2.5565930431776324E-2</v>
      </c>
      <c r="W61" s="45">
        <f t="shared" si="12"/>
        <v>2.5636332292279282E-2</v>
      </c>
      <c r="X61" s="45">
        <f t="shared" si="12"/>
        <v>2.5702283289853588E-2</v>
      </c>
      <c r="Y61" s="45">
        <f>A61*Y36/8760000</f>
        <v>0.29823707022771889</v>
      </c>
      <c r="AA61" s="44"/>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67">
        <f t="shared" si="10"/>
        <v>186.80723547775204</v>
      </c>
      <c r="B62" s="146">
        <f t="shared" si="11"/>
        <v>26.005017239519908</v>
      </c>
      <c r="C62" s="19" t="str">
        <f t="shared" ref="C62:C78" si="13">C37</f>
        <v>Medium Off</v>
      </c>
      <c r="D62" s="19" t="str">
        <f t="shared" ref="D62:D78" si="14">CONCATENATE($C$58,"-",C62)</f>
        <v>WHTanks-NR-Medium Off</v>
      </c>
      <c r="E62" s="45">
        <f t="shared" ref="E62:T78" si="15">E37*$A62/8760000</f>
        <v>2.4593033746828094E-3</v>
      </c>
      <c r="F62" s="45">
        <f t="shared" si="15"/>
        <v>5.0588365868069352E-3</v>
      </c>
      <c r="G62" s="45">
        <f t="shared" si="15"/>
        <v>7.7876010141964746E-3</v>
      </c>
      <c r="H62" s="45">
        <f t="shared" si="15"/>
        <v>1.0555456532958498E-2</v>
      </c>
      <c r="I62" s="45">
        <f t="shared" si="15"/>
        <v>1.3384459486064522E-2</v>
      </c>
      <c r="J62" s="45">
        <f t="shared" si="15"/>
        <v>1.6019859426828147E-2</v>
      </c>
      <c r="K62" s="45">
        <f t="shared" si="15"/>
        <v>1.8178699872343523E-2</v>
      </c>
      <c r="L62" s="45">
        <f t="shared" si="15"/>
        <v>1.9906536592661405E-2</v>
      </c>
      <c r="M62" s="45">
        <f t="shared" si="15"/>
        <v>2.1364802350112906E-2</v>
      </c>
      <c r="N62" s="45">
        <f t="shared" si="15"/>
        <v>2.2539315165109305E-2</v>
      </c>
      <c r="O62" s="45">
        <f t="shared" si="15"/>
        <v>2.3494195547828396E-2</v>
      </c>
      <c r="P62" s="45">
        <f t="shared" si="15"/>
        <v>2.4294310150548226E-2</v>
      </c>
      <c r="Q62" s="45">
        <f t="shared" si="15"/>
        <v>2.4953492358874754E-2</v>
      </c>
      <c r="R62" s="45">
        <f t="shared" si="15"/>
        <v>2.550696570501277E-2</v>
      </c>
      <c r="S62" s="45">
        <f t="shared" si="15"/>
        <v>2.5977265625386207E-2</v>
      </c>
      <c r="T62" s="45">
        <f t="shared" si="15"/>
        <v>2.6365900037364255E-2</v>
      </c>
      <c r="U62" s="45">
        <f t="shared" si="12"/>
        <v>2.6483275219271987E-2</v>
      </c>
      <c r="V62" s="45">
        <f t="shared" si="12"/>
        <v>2.6593544807470382E-2</v>
      </c>
      <c r="W62" s="45">
        <f t="shared" si="12"/>
        <v>2.6707037839938618E-2</v>
      </c>
      <c r="X62" s="45">
        <f t="shared" si="12"/>
        <v>2.6806501104310449E-2</v>
      </c>
      <c r="Y62" s="45">
        <f t="shared" ref="Y62:Y78" si="16">A62*Y37/8760000</f>
        <v>0.29230685575263154</v>
      </c>
      <c r="AA62" s="44"/>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67">
        <f t="shared" si="10"/>
        <v>186.80723547775204</v>
      </c>
      <c r="B63" s="146">
        <f t="shared" si="11"/>
        <v>26.005017239519908</v>
      </c>
      <c r="C63" s="19" t="str">
        <f t="shared" si="13"/>
        <v>Small Off</v>
      </c>
      <c r="D63" s="19" t="str">
        <f t="shared" si="14"/>
        <v>WHTanks-NR-Small Off</v>
      </c>
      <c r="E63" s="45">
        <f t="shared" si="15"/>
        <v>7.4234587717640209E-4</v>
      </c>
      <c r="F63" s="45">
        <f t="shared" si="12"/>
        <v>1.4961931581313646E-3</v>
      </c>
      <c r="G63" s="45">
        <f t="shared" si="12"/>
        <v>2.2606584514610769E-3</v>
      </c>
      <c r="H63" s="45">
        <f t="shared" si="12"/>
        <v>3.0283672273664144E-3</v>
      </c>
      <c r="I63" s="45">
        <f t="shared" si="12"/>
        <v>3.801219229101053E-3</v>
      </c>
      <c r="J63" s="45">
        <f t="shared" si="12"/>
        <v>4.5040101457350474E-3</v>
      </c>
      <c r="K63" s="45">
        <f t="shared" si="12"/>
        <v>5.0705304064212519E-3</v>
      </c>
      <c r="L63" s="45">
        <f t="shared" si="12"/>
        <v>5.5237502690019874E-3</v>
      </c>
      <c r="M63" s="45">
        <f t="shared" si="12"/>
        <v>5.8925391041486155E-3</v>
      </c>
      <c r="N63" s="45">
        <f t="shared" si="12"/>
        <v>6.1882645584501158E-3</v>
      </c>
      <c r="O63" s="45">
        <f t="shared" si="12"/>
        <v>6.4260914809091928E-3</v>
      </c>
      <c r="P63" s="45">
        <f t="shared" si="12"/>
        <v>6.619257164132494E-3</v>
      </c>
      <c r="Q63" s="45">
        <f t="shared" si="12"/>
        <v>6.7753635314877795E-3</v>
      </c>
      <c r="R63" s="45">
        <f t="shared" si="12"/>
        <v>6.9024088318595384E-3</v>
      </c>
      <c r="S63" s="45">
        <f t="shared" si="12"/>
        <v>7.0063202581898965E-3</v>
      </c>
      <c r="T63" s="45">
        <f t="shared" si="12"/>
        <v>7.0904359621059765E-3</v>
      </c>
      <c r="U63" s="45">
        <f t="shared" si="12"/>
        <v>7.1004303495907578E-3</v>
      </c>
      <c r="V63" s="45">
        <f t="shared" si="12"/>
        <v>7.1095764046363247E-3</v>
      </c>
      <c r="W63" s="45">
        <f t="shared" si="12"/>
        <v>7.118843005749725E-3</v>
      </c>
      <c r="X63" s="45">
        <f t="shared" si="12"/>
        <v>7.1270354476442067E-3</v>
      </c>
      <c r="Y63" s="45">
        <f t="shared" si="16"/>
        <v>8.8233436944862534E-2</v>
      </c>
      <c r="AA63" s="44"/>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67">
        <f t="shared" si="10"/>
        <v>174.81776983446019</v>
      </c>
      <c r="B64" s="146">
        <f t="shared" si="11"/>
        <v>22.765723408872674</v>
      </c>
      <c r="C64" s="19" t="str">
        <f t="shared" si="13"/>
        <v>XLarge Ret</v>
      </c>
      <c r="D64" s="19" t="str">
        <f t="shared" si="14"/>
        <v>WHTanks-NR-XLarge Ret</v>
      </c>
      <c r="E64" s="45">
        <f t="shared" si="15"/>
        <v>3.3639190962280515E-4</v>
      </c>
      <c r="F64" s="45">
        <f t="shared" si="12"/>
        <v>6.7671127272198072E-4</v>
      </c>
      <c r="G64" s="45">
        <f t="shared" si="12"/>
        <v>1.0257514239917303E-3</v>
      </c>
      <c r="H64" s="45">
        <f t="shared" si="12"/>
        <v>1.3780879706713498E-3</v>
      </c>
      <c r="I64" s="45">
        <f t="shared" si="12"/>
        <v>1.7294665732973298E-3</v>
      </c>
      <c r="J64" s="45">
        <f t="shared" si="12"/>
        <v>2.0477718817635345E-3</v>
      </c>
      <c r="K64" s="45">
        <f t="shared" si="12"/>
        <v>2.3038554014529651E-3</v>
      </c>
      <c r="L64" s="45">
        <f t="shared" si="12"/>
        <v>2.5092369050331606E-3</v>
      </c>
      <c r="M64" s="45">
        <f t="shared" si="12"/>
        <v>2.6744419480184069E-3</v>
      </c>
      <c r="N64" s="45">
        <f t="shared" si="12"/>
        <v>2.807215432970855E-3</v>
      </c>
      <c r="O64" s="45">
        <f t="shared" si="12"/>
        <v>2.9149670548244402E-3</v>
      </c>
      <c r="P64" s="45">
        <f t="shared" si="12"/>
        <v>3.0024854951211373E-3</v>
      </c>
      <c r="Q64" s="45">
        <f t="shared" si="12"/>
        <v>3.0734853735774319E-3</v>
      </c>
      <c r="R64" s="45">
        <f t="shared" si="12"/>
        <v>3.1330943179768999E-3</v>
      </c>
      <c r="S64" s="45">
        <f t="shared" si="12"/>
        <v>3.1825530018218268E-3</v>
      </c>
      <c r="T64" s="45">
        <f t="shared" si="12"/>
        <v>3.2224908821560879E-3</v>
      </c>
      <c r="U64" s="45">
        <f t="shared" si="12"/>
        <v>3.2281291931044532E-3</v>
      </c>
      <c r="V64" s="45">
        <f t="shared" si="12"/>
        <v>3.2334205937297328E-3</v>
      </c>
      <c r="W64" s="45">
        <f t="shared" si="12"/>
        <v>3.2378333887926494E-3</v>
      </c>
      <c r="X64" s="45">
        <f t="shared" si="12"/>
        <v>3.2422998483736653E-3</v>
      </c>
      <c r="Y64" s="45">
        <f t="shared" si="16"/>
        <v>3.9982729424403653E-2</v>
      </c>
      <c r="AA64" s="4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67">
        <f t="shared" si="10"/>
        <v>174.81776983446019</v>
      </c>
      <c r="B65" s="146">
        <f t="shared" si="11"/>
        <v>22.765723408872674</v>
      </c>
      <c r="C65" s="19" t="str">
        <f t="shared" si="13"/>
        <v>Large Ret</v>
      </c>
      <c r="D65" s="19" t="str">
        <f t="shared" si="14"/>
        <v>WHTanks-NR-Large Ret</v>
      </c>
      <c r="E65" s="45">
        <f t="shared" si="15"/>
        <v>7.9232228731037789E-5</v>
      </c>
      <c r="F65" s="45">
        <f t="shared" si="12"/>
        <v>1.5870981778180271E-4</v>
      </c>
      <c r="G65" s="45">
        <f t="shared" si="12"/>
        <v>2.3873109924798928E-4</v>
      </c>
      <c r="H65" s="45">
        <f t="shared" si="12"/>
        <v>3.1896049804596197E-4</v>
      </c>
      <c r="I65" s="45">
        <f t="shared" si="12"/>
        <v>3.9913661863225487E-4</v>
      </c>
      <c r="J65" s="45">
        <f t="shared" si="12"/>
        <v>4.7142798893195305E-4</v>
      </c>
      <c r="K65" s="45">
        <f t="shared" si="12"/>
        <v>5.2934922597501044E-4</v>
      </c>
      <c r="L65" s="45">
        <f t="shared" si="12"/>
        <v>5.7571469788740234E-4</v>
      </c>
      <c r="M65" s="45">
        <f t="shared" si="12"/>
        <v>6.1286322277181462E-4</v>
      </c>
      <c r="N65" s="45">
        <f t="shared" si="12"/>
        <v>6.4261897206403622E-4</v>
      </c>
      <c r="O65" s="45">
        <f t="shared" si="12"/>
        <v>6.6652538881831289E-4</v>
      </c>
      <c r="P65" s="45">
        <f t="shared" si="12"/>
        <v>6.8573854480349905E-4</v>
      </c>
      <c r="Q65" s="45">
        <f t="shared" si="12"/>
        <v>7.0117021095159428E-4</v>
      </c>
      <c r="R65" s="45">
        <f t="shared" si="12"/>
        <v>7.1368821823234732E-4</v>
      </c>
      <c r="S65" s="45">
        <f t="shared" si="12"/>
        <v>7.2381289550928565E-4</v>
      </c>
      <c r="T65" s="45">
        <f t="shared" si="12"/>
        <v>7.3193666768455563E-4</v>
      </c>
      <c r="U65" s="45">
        <f t="shared" si="12"/>
        <v>7.3233061600897029E-4</v>
      </c>
      <c r="V65" s="45">
        <f t="shared" si="12"/>
        <v>7.3267760956374924E-4</v>
      </c>
      <c r="W65" s="45">
        <f t="shared" si="12"/>
        <v>7.3296132477379647E-4</v>
      </c>
      <c r="X65" s="45">
        <f t="shared" si="12"/>
        <v>7.3324443341364458E-4</v>
      </c>
      <c r="Y65" s="45">
        <f t="shared" si="16"/>
        <v>9.4173512276134169E-3</v>
      </c>
      <c r="AA65" s="44"/>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67">
        <f t="shared" si="10"/>
        <v>174.81776983446019</v>
      </c>
      <c r="B66" s="146">
        <f t="shared" si="11"/>
        <v>22.765723408872674</v>
      </c>
      <c r="C66" s="19" t="str">
        <f t="shared" si="13"/>
        <v>Medium Ret</v>
      </c>
      <c r="D66" s="19" t="str">
        <f t="shared" si="14"/>
        <v>WHTanks-NR-Medium Ret</v>
      </c>
      <c r="E66" s="45">
        <f t="shared" si="15"/>
        <v>8.6939776878711583E-4</v>
      </c>
      <c r="F66" s="45">
        <f t="shared" si="12"/>
        <v>1.7606096048084605E-3</v>
      </c>
      <c r="G66" s="45">
        <f t="shared" si="12"/>
        <v>2.7005475329905642E-3</v>
      </c>
      <c r="H66" s="45">
        <f t="shared" si="12"/>
        <v>3.6587039660576403E-3</v>
      </c>
      <c r="I66" s="45">
        <f t="shared" si="12"/>
        <v>4.6123102608384599E-3</v>
      </c>
      <c r="J66" s="45">
        <f t="shared" si="12"/>
        <v>5.48250352996671E-3</v>
      </c>
      <c r="K66" s="45">
        <f t="shared" si="12"/>
        <v>6.1864695013441242E-3</v>
      </c>
      <c r="L66" s="45">
        <f t="shared" si="12"/>
        <v>6.7520861479772867E-3</v>
      </c>
      <c r="M66" s="45">
        <f t="shared" si="12"/>
        <v>7.2092632496281719E-3</v>
      </c>
      <c r="N66" s="45">
        <f t="shared" si="12"/>
        <v>7.5783056194717148E-3</v>
      </c>
      <c r="O66" s="45">
        <f t="shared" si="12"/>
        <v>7.8826708566313748E-3</v>
      </c>
      <c r="P66" s="45">
        <f t="shared" si="12"/>
        <v>8.1341220878128444E-3</v>
      </c>
      <c r="Q66" s="45">
        <f t="shared" si="12"/>
        <v>8.340797818942992E-3</v>
      </c>
      <c r="R66" s="45">
        <f t="shared" si="12"/>
        <v>8.5212610299285931E-3</v>
      </c>
      <c r="S66" s="45">
        <f t="shared" si="12"/>
        <v>8.6755591262237183E-3</v>
      </c>
      <c r="T66" s="45">
        <f t="shared" si="12"/>
        <v>8.8010553856032823E-3</v>
      </c>
      <c r="U66" s="45">
        <f t="shared" si="12"/>
        <v>8.8320394981865058E-3</v>
      </c>
      <c r="V66" s="45">
        <f t="shared" si="12"/>
        <v>8.861463391629831E-3</v>
      </c>
      <c r="W66" s="45">
        <f t="shared" si="12"/>
        <v>8.8864165458028225E-3</v>
      </c>
      <c r="X66" s="45">
        <f t="shared" si="12"/>
        <v>8.9116272461701052E-3</v>
      </c>
      <c r="Y66" s="45">
        <f t="shared" si="16"/>
        <v>0.10333451773728072</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67">
        <f t="shared" si="10"/>
        <v>174.81776983446019</v>
      </c>
      <c r="B67" s="146">
        <f t="shared" si="11"/>
        <v>22.765723408872674</v>
      </c>
      <c r="C67" s="19" t="str">
        <f t="shared" si="13"/>
        <v>Small Ret</v>
      </c>
      <c r="D67" s="19" t="str">
        <f t="shared" si="14"/>
        <v>WHTanks-NR-Small Ret</v>
      </c>
      <c r="E67" s="45">
        <f t="shared" si="15"/>
        <v>1.4873168589834429E-4</v>
      </c>
      <c r="F67" s="45">
        <f t="shared" si="12"/>
        <v>2.985101332296988E-4</v>
      </c>
      <c r="G67" s="45">
        <f t="shared" si="12"/>
        <v>4.5062679520562339E-4</v>
      </c>
      <c r="H67" s="45">
        <f t="shared" si="12"/>
        <v>6.036274320895599E-4</v>
      </c>
      <c r="I67" s="45">
        <f t="shared" si="12"/>
        <v>7.5641111019972545E-4</v>
      </c>
      <c r="J67" s="45">
        <f t="shared" si="12"/>
        <v>8.944902110062014E-4</v>
      </c>
      <c r="K67" s="45">
        <f t="shared" si="12"/>
        <v>1.0053283105193784E-3</v>
      </c>
      <c r="L67" s="45">
        <f t="shared" si="12"/>
        <v>1.0940905041529753E-3</v>
      </c>
      <c r="M67" s="45">
        <f t="shared" si="12"/>
        <v>1.1653200225889638E-3</v>
      </c>
      <c r="N67" s="45">
        <f t="shared" si="12"/>
        <v>1.222460569253483E-3</v>
      </c>
      <c r="O67" s="45">
        <f t="shared" si="12"/>
        <v>1.2686363023944468E-3</v>
      </c>
      <c r="P67" s="45">
        <f t="shared" si="12"/>
        <v>1.3059753194175478E-3</v>
      </c>
      <c r="Q67" s="45">
        <f t="shared" si="12"/>
        <v>1.3361159754812963E-3</v>
      </c>
      <c r="R67" s="45">
        <f t="shared" si="12"/>
        <v>1.3609478669682101E-3</v>
      </c>
      <c r="S67" s="45">
        <f t="shared" si="12"/>
        <v>1.3812890672894971E-3</v>
      </c>
      <c r="T67" s="45">
        <f t="shared" si="12"/>
        <v>1.3976630551138917E-3</v>
      </c>
      <c r="U67" s="45">
        <f t="shared" si="12"/>
        <v>1.399234118383403E-3</v>
      </c>
      <c r="V67" s="45">
        <f t="shared" si="12"/>
        <v>1.400685953600945E-3</v>
      </c>
      <c r="W67" s="45">
        <f t="shared" si="12"/>
        <v>1.4019073345118542E-3</v>
      </c>
      <c r="X67" s="45">
        <f t="shared" si="12"/>
        <v>1.4031345382574739E-3</v>
      </c>
      <c r="Y67" s="45">
        <f t="shared" si="16"/>
        <v>1.7677888748207121E-2</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67">
        <f t="shared" si="10"/>
        <v>323.10435584940785</v>
      </c>
      <c r="B68" s="146">
        <f t="shared" si="11"/>
        <v>30.135751956182872</v>
      </c>
      <c r="C68" s="19" t="str">
        <f t="shared" si="13"/>
        <v>School K-12</v>
      </c>
      <c r="D68" s="19" t="str">
        <f t="shared" si="14"/>
        <v>WHTanks-NR-School K-12</v>
      </c>
      <c r="E68" s="45">
        <f t="shared" si="15"/>
        <v>4.8366903122037198E-4</v>
      </c>
      <c r="F68" s="45">
        <f t="shared" si="12"/>
        <v>9.6916926872671946E-4</v>
      </c>
      <c r="G68" s="45">
        <f t="shared" si="12"/>
        <v>1.4561708794782623E-3</v>
      </c>
      <c r="H68" s="45">
        <f t="shared" si="12"/>
        <v>1.9479428707256845E-3</v>
      </c>
      <c r="I68" s="45">
        <f t="shared" si="12"/>
        <v>2.4409130550990133E-3</v>
      </c>
      <c r="J68" s="45">
        <f t="shared" si="12"/>
        <v>2.8848199353417188E-3</v>
      </c>
      <c r="K68" s="45">
        <f t="shared" si="12"/>
        <v>3.2413277422955866E-3</v>
      </c>
      <c r="L68" s="45">
        <f t="shared" si="12"/>
        <v>3.5280786634117357E-3</v>
      </c>
      <c r="M68" s="45">
        <f t="shared" si="12"/>
        <v>3.7590413240101775E-3</v>
      </c>
      <c r="N68" s="45">
        <f t="shared" si="12"/>
        <v>3.946987254325544E-3</v>
      </c>
      <c r="O68" s="45">
        <f t="shared" si="12"/>
        <v>4.0999508369793996E-3</v>
      </c>
      <c r="P68" s="45">
        <f t="shared" si="12"/>
        <v>4.2226030877600624E-3</v>
      </c>
      <c r="Q68" s="45">
        <f t="shared" si="12"/>
        <v>4.3217608306898034E-3</v>
      </c>
      <c r="R68" s="45">
        <f t="shared" si="12"/>
        <v>4.402369247707599E-3</v>
      </c>
      <c r="S68" s="45">
        <f t="shared" si="12"/>
        <v>4.4679735581338222E-3</v>
      </c>
      <c r="T68" s="45">
        <f t="shared" si="12"/>
        <v>4.5210291780886916E-3</v>
      </c>
      <c r="U68" s="45">
        <f t="shared" si="12"/>
        <v>4.5263756679554687E-3</v>
      </c>
      <c r="V68" s="45">
        <f t="shared" si="12"/>
        <v>4.5310132316781189E-3</v>
      </c>
      <c r="W68" s="45">
        <f t="shared" si="12"/>
        <v>4.5361386830950609E-3</v>
      </c>
      <c r="X68" s="45">
        <f t="shared" si="12"/>
        <v>4.5407110224147534E-3</v>
      </c>
      <c r="Y68" s="45">
        <f t="shared" si="16"/>
        <v>5.7487732175044444E-2</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67">
        <f t="shared" si="10"/>
        <v>140.93369813388222</v>
      </c>
      <c r="B69" s="146">
        <f t="shared" si="11"/>
        <v>38.160767401972556</v>
      </c>
      <c r="C69" s="19" t="str">
        <f t="shared" si="13"/>
        <v>University</v>
      </c>
      <c r="D69" s="19" t="str">
        <f t="shared" si="14"/>
        <v>WHTanks-NR-University</v>
      </c>
      <c r="E69" s="45">
        <f t="shared" si="15"/>
        <v>8.6180549644232615E-4</v>
      </c>
      <c r="F69" s="45">
        <f t="shared" si="12"/>
        <v>1.7317965921374394E-3</v>
      </c>
      <c r="G69" s="45">
        <f t="shared" si="12"/>
        <v>2.6025196252598636E-3</v>
      </c>
      <c r="H69" s="45">
        <f t="shared" si="12"/>
        <v>3.4760740439928146E-3</v>
      </c>
      <c r="I69" s="45">
        <f t="shared" si="12"/>
        <v>4.357988909024905E-3</v>
      </c>
      <c r="J69" s="45">
        <f t="shared" si="12"/>
        <v>5.1609582167340823E-3</v>
      </c>
      <c r="K69" s="45">
        <f t="shared" si="12"/>
        <v>5.8048159401827421E-3</v>
      </c>
      <c r="L69" s="45">
        <f t="shared" si="12"/>
        <v>6.3242658906634847E-3</v>
      </c>
      <c r="M69" s="45">
        <f t="shared" si="12"/>
        <v>6.7407471289409127E-3</v>
      </c>
      <c r="N69" s="45">
        <f t="shared" si="12"/>
        <v>7.0811568035586527E-3</v>
      </c>
      <c r="O69" s="45">
        <f t="shared" si="12"/>
        <v>7.3589864332816654E-3</v>
      </c>
      <c r="P69" s="45">
        <f t="shared" si="12"/>
        <v>7.5837674981504783E-3</v>
      </c>
      <c r="Q69" s="45">
        <f t="shared" si="12"/>
        <v>7.76740296333139E-3</v>
      </c>
      <c r="R69" s="45">
        <f t="shared" si="12"/>
        <v>7.9170435785544026E-3</v>
      </c>
      <c r="S69" s="45">
        <f t="shared" si="12"/>
        <v>8.0402015182436185E-3</v>
      </c>
      <c r="T69" s="45">
        <f t="shared" si="12"/>
        <v>8.1413761382666434E-3</v>
      </c>
      <c r="U69" s="45">
        <f t="shared" si="12"/>
        <v>8.154657778147209E-3</v>
      </c>
      <c r="V69" s="45">
        <f t="shared" si="12"/>
        <v>8.1664383174380965E-3</v>
      </c>
      <c r="W69" s="45">
        <f t="shared" si="12"/>
        <v>8.1796971026991457E-3</v>
      </c>
      <c r="X69" s="45">
        <f t="shared" si="12"/>
        <v>8.1917600526761423E-3</v>
      </c>
      <c r="Y69" s="45">
        <f t="shared" si="16"/>
        <v>0.10243211859451157</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67">
        <f t="shared" si="10"/>
        <v>175.15411897768129</v>
      </c>
      <c r="B70" s="146">
        <f t="shared" si="11"/>
        <v>33.054424604030245</v>
      </c>
      <c r="C70" s="19" t="str">
        <f t="shared" si="13"/>
        <v>Warehouse</v>
      </c>
      <c r="D70" s="19" t="str">
        <f t="shared" si="14"/>
        <v>WHTanks-NR-Warehouse</v>
      </c>
      <c r="E70" s="45">
        <f t="shared" si="15"/>
        <v>8.6513734595717283E-4</v>
      </c>
      <c r="F70" s="45">
        <f t="shared" si="12"/>
        <v>1.7580119765355396E-3</v>
      </c>
      <c r="G70" s="45">
        <f t="shared" si="12"/>
        <v>2.6730810482273044E-3</v>
      </c>
      <c r="H70" s="45">
        <f t="shared" si="12"/>
        <v>3.6062492124064554E-3</v>
      </c>
      <c r="I70" s="45">
        <f t="shared" si="12"/>
        <v>4.5419970152266479E-3</v>
      </c>
      <c r="J70" s="45">
        <f t="shared" si="12"/>
        <v>5.3887830346819217E-3</v>
      </c>
      <c r="K70" s="45">
        <f t="shared" si="12"/>
        <v>6.0670749524215101E-3</v>
      </c>
      <c r="L70" s="45">
        <f t="shared" si="12"/>
        <v>6.6117881399699457E-3</v>
      </c>
      <c r="M70" s="45">
        <f t="shared" si="12"/>
        <v>7.0550621474655094E-3</v>
      </c>
      <c r="N70" s="45">
        <f t="shared" si="12"/>
        <v>7.4149749695159384E-3</v>
      </c>
      <c r="O70" s="45">
        <f t="shared" si="12"/>
        <v>7.7072307445683495E-3</v>
      </c>
      <c r="P70" s="45">
        <f t="shared" si="12"/>
        <v>7.9433222795595448E-3</v>
      </c>
      <c r="Q70" s="45">
        <f t="shared" si="12"/>
        <v>8.1352907987900912E-3</v>
      </c>
      <c r="R70" s="45">
        <f t="shared" si="12"/>
        <v>8.2900360227537388E-3</v>
      </c>
      <c r="S70" s="45">
        <f t="shared" si="12"/>
        <v>8.4142272853307016E-3</v>
      </c>
      <c r="T70" s="45">
        <f t="shared" si="12"/>
        <v>8.5157208357253336E-3</v>
      </c>
      <c r="U70" s="45">
        <f t="shared" si="12"/>
        <v>8.5270599595582298E-3</v>
      </c>
      <c r="V70" s="45">
        <f t="shared" si="12"/>
        <v>8.5392835903253719E-3</v>
      </c>
      <c r="W70" s="45">
        <f t="shared" si="12"/>
        <v>8.5508237640716366E-3</v>
      </c>
      <c r="X70" s="45">
        <f t="shared" si="12"/>
        <v>8.5618119499095997E-3</v>
      </c>
      <c r="Y70" s="45">
        <f t="shared" si="16"/>
        <v>0.1028281341758147</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67">
        <f t="shared" si="10"/>
        <v>239.51705963219337</v>
      </c>
      <c r="B71" s="146">
        <f t="shared" si="11"/>
        <v>22.991057614616</v>
      </c>
      <c r="C71" s="19" t="str">
        <f t="shared" si="13"/>
        <v>Supermarket</v>
      </c>
      <c r="D71" s="19" t="str">
        <f t="shared" si="14"/>
        <v>WHTanks-NR-Supermarket</v>
      </c>
      <c r="E71" s="45">
        <f t="shared" si="15"/>
        <v>3.9895577978011471E-4</v>
      </c>
      <c r="F71" s="45">
        <f t="shared" si="12"/>
        <v>8.0196804222217955E-4</v>
      </c>
      <c r="G71" s="45">
        <f t="shared" si="12"/>
        <v>1.2100117921005741E-3</v>
      </c>
      <c r="H71" s="45">
        <f t="shared" si="12"/>
        <v>1.6207052029573415E-3</v>
      </c>
      <c r="I71" s="45">
        <f t="shared" si="12"/>
        <v>2.0328616806470157E-3</v>
      </c>
      <c r="J71" s="45">
        <f t="shared" si="12"/>
        <v>2.4057383806061834E-3</v>
      </c>
      <c r="K71" s="45">
        <f t="shared" si="12"/>
        <v>2.7058413205132254E-3</v>
      </c>
      <c r="L71" s="45">
        <f t="shared" si="12"/>
        <v>2.9472422923575783E-3</v>
      </c>
      <c r="M71" s="45">
        <f t="shared" si="12"/>
        <v>3.1413562765176964E-3</v>
      </c>
      <c r="N71" s="45">
        <f t="shared" si="12"/>
        <v>3.2974352445209534E-3</v>
      </c>
      <c r="O71" s="45">
        <f t="shared" si="12"/>
        <v>3.4229503600221472E-3</v>
      </c>
      <c r="P71" s="45">
        <f t="shared" si="12"/>
        <v>3.5239475230909203E-3</v>
      </c>
      <c r="Q71" s="45">
        <f t="shared" si="12"/>
        <v>3.6052774912928116E-3</v>
      </c>
      <c r="R71" s="45">
        <f t="shared" si="12"/>
        <v>3.670838522409469E-3</v>
      </c>
      <c r="S71" s="45">
        <f t="shared" si="12"/>
        <v>3.7237711648782979E-3</v>
      </c>
      <c r="T71" s="45">
        <f t="shared" si="12"/>
        <v>3.7664317535681733E-3</v>
      </c>
      <c r="U71" s="45">
        <f t="shared" si="12"/>
        <v>3.7694391334497325E-3</v>
      </c>
      <c r="V71" s="45">
        <f t="shared" si="12"/>
        <v>3.7722542976292473E-3</v>
      </c>
      <c r="W71" s="45">
        <f t="shared" si="12"/>
        <v>3.7749885986444764E-3</v>
      </c>
      <c r="X71" s="45">
        <f t="shared" si="12"/>
        <v>3.7776804349844203E-3</v>
      </c>
      <c r="Y71" s="45">
        <f t="shared" si="16"/>
        <v>4.7418919834119888E-2</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67">
        <f t="shared" si="10"/>
        <v>239.51705963219337</v>
      </c>
      <c r="B72" s="146">
        <f t="shared" si="11"/>
        <v>22.991057614616</v>
      </c>
      <c r="C72" s="19" t="str">
        <f t="shared" si="13"/>
        <v>MiniMart</v>
      </c>
      <c r="D72" s="19" t="str">
        <f t="shared" si="14"/>
        <v>WHTanks-NR-MiniMart</v>
      </c>
      <c r="E72" s="45">
        <f t="shared" si="15"/>
        <v>7.1286029208625734E-5</v>
      </c>
      <c r="F72" s="45">
        <f t="shared" si="12"/>
        <v>1.4345433049454121E-4</v>
      </c>
      <c r="G72" s="45">
        <f t="shared" si="12"/>
        <v>2.1671146740211933E-4</v>
      </c>
      <c r="H72" s="45">
        <f t="shared" si="12"/>
        <v>2.9064911012197255E-4</v>
      </c>
      <c r="I72" s="45">
        <f t="shared" si="12"/>
        <v>3.642646230097364E-4</v>
      </c>
      <c r="J72" s="45">
        <f t="shared" si="12"/>
        <v>4.3083922362867301E-4</v>
      </c>
      <c r="K72" s="45">
        <f t="shared" si="12"/>
        <v>4.8422756524036249E-4</v>
      </c>
      <c r="L72" s="45">
        <f t="shared" si="12"/>
        <v>5.2693349329685827E-4</v>
      </c>
      <c r="M72" s="45">
        <f t="shared" si="12"/>
        <v>5.6113580722554621E-4</v>
      </c>
      <c r="N72" s="45">
        <f t="shared" si="12"/>
        <v>5.885557196628168E-4</v>
      </c>
      <c r="O72" s="45">
        <f t="shared" si="12"/>
        <v>6.1067836246174803E-4</v>
      </c>
      <c r="P72" s="45">
        <f t="shared" si="12"/>
        <v>6.2855997415656065E-4</v>
      </c>
      <c r="Q72" s="45">
        <f t="shared" si="12"/>
        <v>6.4301467394591255E-4</v>
      </c>
      <c r="R72" s="45">
        <f t="shared" si="12"/>
        <v>6.5491714577236215E-4</v>
      </c>
      <c r="S72" s="45">
        <f t="shared" si="12"/>
        <v>6.6458640100611893E-4</v>
      </c>
      <c r="T72" s="45">
        <f t="shared" si="12"/>
        <v>6.7238687825807832E-4</v>
      </c>
      <c r="U72" s="45">
        <f t="shared" si="12"/>
        <v>6.7310936872219207E-4</v>
      </c>
      <c r="V72" s="45">
        <f t="shared" si="12"/>
        <v>6.7374884339827011E-4</v>
      </c>
      <c r="W72" s="45">
        <f t="shared" si="12"/>
        <v>6.7427077053011327E-4</v>
      </c>
      <c r="X72" s="45">
        <f t="shared" si="12"/>
        <v>6.7480190369445048E-4</v>
      </c>
      <c r="Y72" s="45">
        <f t="shared" si="16"/>
        <v>8.4728851558426212E-3</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67">
        <f t="shared" si="10"/>
        <v>263.51958011831977</v>
      </c>
      <c r="B73" s="146">
        <f t="shared" si="11"/>
        <v>34.230651818499524</v>
      </c>
      <c r="C73" s="19" t="str">
        <f t="shared" si="13"/>
        <v>Restaurant</v>
      </c>
      <c r="D73" s="19" t="str">
        <f t="shared" si="14"/>
        <v>WHTanks-NR-Restaurant</v>
      </c>
      <c r="E73" s="45">
        <f t="shared" si="15"/>
        <v>4.2675520324000248E-4</v>
      </c>
      <c r="F73" s="45">
        <f t="shared" si="12"/>
        <v>8.6336901309744924E-4</v>
      </c>
      <c r="G73" s="45">
        <f t="shared" si="12"/>
        <v>1.3045343779996114E-3</v>
      </c>
      <c r="H73" s="45">
        <f t="shared" si="12"/>
        <v>1.7506942670874289E-3</v>
      </c>
      <c r="I73" s="45">
        <f t="shared" si="12"/>
        <v>2.2001050659108479E-3</v>
      </c>
      <c r="J73" s="45">
        <f t="shared" si="12"/>
        <v>2.6078996271419693E-3</v>
      </c>
      <c r="K73" s="45">
        <f t="shared" si="12"/>
        <v>2.9372310447125754E-3</v>
      </c>
      <c r="L73" s="45">
        <f t="shared" si="12"/>
        <v>3.2029961578598789E-3</v>
      </c>
      <c r="M73" s="45">
        <f t="shared" si="12"/>
        <v>3.4173907019994249E-3</v>
      </c>
      <c r="N73" s="45">
        <f t="shared" si="12"/>
        <v>3.590344307849967E-3</v>
      </c>
      <c r="O73" s="45">
        <f t="shared" si="12"/>
        <v>3.7299227229901366E-3</v>
      </c>
      <c r="P73" s="45">
        <f t="shared" si="12"/>
        <v>3.8426675680652113E-3</v>
      </c>
      <c r="Q73" s="45">
        <f t="shared" si="12"/>
        <v>3.9338863246267449E-3</v>
      </c>
      <c r="R73" s="45">
        <f t="shared" si="12"/>
        <v>4.0099572842511614E-3</v>
      </c>
      <c r="S73" s="45">
        <f t="shared" si="12"/>
        <v>4.0729879462208718E-3</v>
      </c>
      <c r="T73" s="45">
        <f t="shared" si="12"/>
        <v>4.124613542003247E-3</v>
      </c>
      <c r="U73" s="45">
        <f t="shared" si="12"/>
        <v>4.1327027435235902E-3</v>
      </c>
      <c r="V73" s="45">
        <f t="shared" si="12"/>
        <v>4.1409377061365042E-3</v>
      </c>
      <c r="W73" s="45">
        <f t="shared" si="12"/>
        <v>4.1482543765379585E-3</v>
      </c>
      <c r="X73" s="45">
        <f t="shared" si="12"/>
        <v>4.1556059869648047E-3</v>
      </c>
      <c r="Y73" s="45">
        <f t="shared" si="16"/>
        <v>5.0723092124105786E-2</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67">
        <f t="shared" si="10"/>
        <v>190.65277866523277</v>
      </c>
      <c r="B74" s="146">
        <f t="shared" si="11"/>
        <v>33.918513994925767</v>
      </c>
      <c r="C74" s="19" t="str">
        <f t="shared" si="13"/>
        <v>Lodging</v>
      </c>
      <c r="D74" s="19" t="str">
        <f t="shared" si="14"/>
        <v>WHTanks-NR-Lodging</v>
      </c>
      <c r="E74" s="45">
        <f t="shared" si="15"/>
        <v>1.8234089009895483E-3</v>
      </c>
      <c r="F74" s="45">
        <f t="shared" si="12"/>
        <v>3.674484842606181E-3</v>
      </c>
      <c r="G74" s="45">
        <f t="shared" si="12"/>
        <v>5.5387538590387485E-3</v>
      </c>
      <c r="H74" s="45">
        <f t="shared" si="12"/>
        <v>7.4164059671883676E-3</v>
      </c>
      <c r="I74" s="45">
        <f t="shared" si="12"/>
        <v>9.295515625854114E-3</v>
      </c>
      <c r="J74" s="45">
        <f t="shared" si="12"/>
        <v>1.0994442239291287E-2</v>
      </c>
      <c r="K74" s="45">
        <f t="shared" si="12"/>
        <v>1.2357153480826957E-2</v>
      </c>
      <c r="L74" s="45">
        <f t="shared" si="12"/>
        <v>1.3450947507076318E-2</v>
      </c>
      <c r="M74" s="45">
        <f t="shared" si="12"/>
        <v>1.4328860288987673E-2</v>
      </c>
      <c r="N74" s="45">
        <f t="shared" si="12"/>
        <v>1.5033740881911223E-2</v>
      </c>
      <c r="O74" s="45">
        <f t="shared" si="12"/>
        <v>1.5600924532426322E-2</v>
      </c>
      <c r="P74" s="45">
        <f t="shared" si="12"/>
        <v>1.6057694668924163E-2</v>
      </c>
      <c r="Q74" s="45">
        <f t="shared" si="12"/>
        <v>1.642702543687196E-2</v>
      </c>
      <c r="R74" s="45">
        <f t="shared" si="12"/>
        <v>1.6734985763722673E-2</v>
      </c>
      <c r="S74" s="45">
        <f t="shared" si="12"/>
        <v>1.6989017084765367E-2</v>
      </c>
      <c r="T74" s="45">
        <f t="shared" si="12"/>
        <v>1.7197017540147148E-2</v>
      </c>
      <c r="U74" s="45">
        <f t="shared" si="12"/>
        <v>1.7223178308035051E-2</v>
      </c>
      <c r="V74" s="45">
        <f t="shared" si="12"/>
        <v>1.7249803976801068E-2</v>
      </c>
      <c r="W74" s="45">
        <f t="shared" si="12"/>
        <v>1.7272129400159097E-2</v>
      </c>
      <c r="X74" s="45">
        <f t="shared" si="12"/>
        <v>1.7293648762119206E-2</v>
      </c>
      <c r="Y74" s="45">
        <f t="shared" si="16"/>
        <v>0.21672597536623958</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67">
        <f t="shared" si="10"/>
        <v>140.93369813388222</v>
      </c>
      <c r="B75" s="146">
        <f t="shared" si="11"/>
        <v>38.160767401972556</v>
      </c>
      <c r="C75" s="19" t="str">
        <f t="shared" si="13"/>
        <v>Hospital</v>
      </c>
      <c r="D75" s="19" t="str">
        <f t="shared" si="14"/>
        <v>WHTanks-NR-Hospital</v>
      </c>
      <c r="E75" s="45">
        <f t="shared" si="15"/>
        <v>7.2115839692206494E-4</v>
      </c>
      <c r="F75" s="45">
        <f t="shared" si="12"/>
        <v>1.479489566676507E-3</v>
      </c>
      <c r="G75" s="45">
        <f t="shared" si="12"/>
        <v>2.2885494749088084E-3</v>
      </c>
      <c r="H75" s="45">
        <f t="shared" si="12"/>
        <v>3.121907475303437E-3</v>
      </c>
      <c r="I75" s="45">
        <f t="shared" si="12"/>
        <v>3.971407038557904E-3</v>
      </c>
      <c r="J75" s="45">
        <f t="shared" ref="F75:X78" si="17">J50*$A75/8760000</f>
        <v>4.7437797530968688E-3</v>
      </c>
      <c r="K75" s="45">
        <f t="shared" si="17"/>
        <v>5.3611197800409321E-3</v>
      </c>
      <c r="L75" s="45">
        <f t="shared" si="17"/>
        <v>5.8588742720554381E-3</v>
      </c>
      <c r="M75" s="45">
        <f t="shared" si="17"/>
        <v>6.2604948336065207E-3</v>
      </c>
      <c r="N75" s="45">
        <f t="shared" si="17"/>
        <v>6.5830727786585341E-3</v>
      </c>
      <c r="O75" s="45">
        <f t="shared" si="17"/>
        <v>6.8443778144976252E-3</v>
      </c>
      <c r="P75" s="45">
        <f t="shared" si="17"/>
        <v>7.0571974606722454E-3</v>
      </c>
      <c r="Q75" s="45">
        <f t="shared" si="17"/>
        <v>7.2334146432876528E-3</v>
      </c>
      <c r="R75" s="45">
        <f t="shared" si="17"/>
        <v>7.3813339571535512E-3</v>
      </c>
      <c r="S75" s="45">
        <f t="shared" si="17"/>
        <v>7.5062263219304506E-3</v>
      </c>
      <c r="T75" s="45">
        <f t="shared" si="17"/>
        <v>7.6075599097292857E-3</v>
      </c>
      <c r="U75" s="45">
        <f t="shared" si="17"/>
        <v>7.6271119753269024E-3</v>
      </c>
      <c r="V75" s="45">
        <f t="shared" si="17"/>
        <v>7.6457898234201516E-3</v>
      </c>
      <c r="W75" s="45">
        <f t="shared" si="17"/>
        <v>7.6628096542540325E-3</v>
      </c>
      <c r="X75" s="45">
        <f t="shared" si="17"/>
        <v>7.6788078049973294E-3</v>
      </c>
      <c r="Y75" s="45">
        <f t="shared" si="16"/>
        <v>8.5715144245302827E-2</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67">
        <f t="shared" si="10"/>
        <v>140.93369813388222</v>
      </c>
      <c r="B76" s="146">
        <f t="shared" si="11"/>
        <v>38.160767401972556</v>
      </c>
      <c r="C76" s="19" t="str">
        <f t="shared" si="13"/>
        <v>Residential Care</v>
      </c>
      <c r="D76" s="19" t="str">
        <f t="shared" si="14"/>
        <v>WHTanks-NR-Residential Care</v>
      </c>
      <c r="E76" s="45">
        <f t="shared" si="15"/>
        <v>8.6994827305626363E-4</v>
      </c>
      <c r="F76" s="45">
        <f t="shared" si="17"/>
        <v>1.7764434084475535E-3</v>
      </c>
      <c r="G76" s="45">
        <f t="shared" si="17"/>
        <v>2.7389717883149001E-3</v>
      </c>
      <c r="H76" s="45">
        <f t="shared" si="17"/>
        <v>3.7314531065861583E-3</v>
      </c>
      <c r="I76" s="45">
        <f t="shared" si="17"/>
        <v>4.7405424655135829E-3</v>
      </c>
      <c r="J76" s="45">
        <f t="shared" si="17"/>
        <v>5.658699547806686E-3</v>
      </c>
      <c r="K76" s="45">
        <f t="shared" si="17"/>
        <v>6.3957401007781328E-3</v>
      </c>
      <c r="L76" s="45">
        <f t="shared" si="17"/>
        <v>6.9920943473394583E-3</v>
      </c>
      <c r="M76" s="45">
        <f t="shared" si="17"/>
        <v>7.4736955292965803E-3</v>
      </c>
      <c r="N76" s="45">
        <f t="shared" si="17"/>
        <v>7.8617972118736057E-3</v>
      </c>
      <c r="O76" s="45">
        <f t="shared" si="17"/>
        <v>8.1778492815557241E-3</v>
      </c>
      <c r="P76" s="45">
        <f t="shared" si="17"/>
        <v>8.4360945828735705E-3</v>
      </c>
      <c r="Q76" s="45">
        <f t="shared" si="17"/>
        <v>8.6500335569896138E-3</v>
      </c>
      <c r="R76" s="45">
        <f t="shared" si="17"/>
        <v>8.830851642099756E-3</v>
      </c>
      <c r="S76" s="45">
        <f t="shared" si="17"/>
        <v>8.9830935714219594E-3</v>
      </c>
      <c r="T76" s="45">
        <f t="shared" si="17"/>
        <v>9.1066972036476287E-3</v>
      </c>
      <c r="U76" s="45">
        <f t="shared" si="17"/>
        <v>9.1337367721212436E-3</v>
      </c>
      <c r="V76" s="45">
        <f t="shared" si="17"/>
        <v>9.1596256054301654E-3</v>
      </c>
      <c r="W76" s="45">
        <f t="shared" si="17"/>
        <v>9.1831716097552068E-3</v>
      </c>
      <c r="X76" s="45">
        <f t="shared" si="17"/>
        <v>9.2061286697020482E-3</v>
      </c>
      <c r="Y76" s="45">
        <f t="shared" si="16"/>
        <v>0.10339994934431611</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67">
        <f t="shared" si="10"/>
        <v>261.0729493124835</v>
      </c>
      <c r="B77" s="146">
        <f t="shared" si="11"/>
        <v>32.115195338392219</v>
      </c>
      <c r="C77" s="19" t="str">
        <f t="shared" si="13"/>
        <v>Assembly</v>
      </c>
      <c r="D77" s="19" t="str">
        <f t="shared" si="14"/>
        <v>WHTanks-NR-Assembly</v>
      </c>
      <c r="E77" s="45">
        <f t="shared" si="15"/>
        <v>2.4646228674690836E-3</v>
      </c>
      <c r="F77" s="45">
        <f t="shared" si="17"/>
        <v>4.9799669587650237E-3</v>
      </c>
      <c r="G77" s="45">
        <f t="shared" si="17"/>
        <v>7.520957487832684E-3</v>
      </c>
      <c r="H77" s="45">
        <f t="shared" si="17"/>
        <v>1.0087891254320169E-2</v>
      </c>
      <c r="I77" s="45">
        <f t="shared" si="17"/>
        <v>1.2656460095428975E-2</v>
      </c>
      <c r="J77" s="45">
        <f t="shared" si="17"/>
        <v>1.4988496664381137E-2</v>
      </c>
      <c r="K77" s="45">
        <f t="shared" si="17"/>
        <v>1.6862515872085905E-2</v>
      </c>
      <c r="L77" s="45">
        <f t="shared" si="17"/>
        <v>1.8368818305278332E-2</v>
      </c>
      <c r="M77" s="45">
        <f t="shared" si="17"/>
        <v>1.9569703054346837E-2</v>
      </c>
      <c r="N77" s="45">
        <f t="shared" si="17"/>
        <v>2.0535553959423265E-2</v>
      </c>
      <c r="O77" s="45">
        <f t="shared" si="17"/>
        <v>2.132278894238801E-2</v>
      </c>
      <c r="P77" s="45">
        <f t="shared" si="17"/>
        <v>2.1969008412111041E-2</v>
      </c>
      <c r="Q77" s="45">
        <f t="shared" si="17"/>
        <v>2.2496127109785324E-2</v>
      </c>
      <c r="R77" s="45">
        <f t="shared" si="17"/>
        <v>2.2933000853612433E-2</v>
      </c>
      <c r="S77" s="45">
        <f t="shared" si="17"/>
        <v>2.3303932882284228E-2</v>
      </c>
      <c r="T77" s="45">
        <f t="shared" si="17"/>
        <v>2.3616119377933016E-2</v>
      </c>
      <c r="U77" s="45">
        <f t="shared" si="17"/>
        <v>2.3680818051089243E-2</v>
      </c>
      <c r="V77" s="45">
        <f t="shared" si="17"/>
        <v>2.3743001070145264E-2</v>
      </c>
      <c r="W77" s="45">
        <f t="shared" si="17"/>
        <v>2.3801926586526686E-2</v>
      </c>
      <c r="X77" s="45">
        <f t="shared" si="17"/>
        <v>2.385951236445407E-2</v>
      </c>
      <c r="Y77" s="45">
        <f t="shared" si="16"/>
        <v>0.29293911780966841</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67">
        <f t="shared" si="10"/>
        <v>236.53843440166921</v>
      </c>
      <c r="B78" s="146">
        <f t="shared" si="11"/>
        <v>24.713965990393195</v>
      </c>
      <c r="C78" s="19" t="str">
        <f t="shared" si="13"/>
        <v>Other</v>
      </c>
      <c r="D78" s="19" t="str">
        <f t="shared" si="14"/>
        <v>WHTanks-NR-Other</v>
      </c>
      <c r="E78" s="45">
        <f t="shared" si="15"/>
        <v>1.0712384531362561E-3</v>
      </c>
      <c r="F78" s="45">
        <f t="shared" si="17"/>
        <v>2.1957559499812484E-3</v>
      </c>
      <c r="G78" s="45">
        <f t="shared" si="17"/>
        <v>3.3918450811445543E-3</v>
      </c>
      <c r="H78" s="45">
        <f t="shared" si="17"/>
        <v>4.6191464759783463E-3</v>
      </c>
      <c r="I78" s="45">
        <f t="shared" si="17"/>
        <v>5.873515292950977E-3</v>
      </c>
      <c r="J78" s="45">
        <f t="shared" si="17"/>
        <v>7.0241412871074509E-3</v>
      </c>
      <c r="K78" s="45">
        <f t="shared" si="17"/>
        <v>7.9501333545555098E-3</v>
      </c>
      <c r="L78" s="45">
        <f t="shared" si="17"/>
        <v>8.7124537603803839E-3</v>
      </c>
      <c r="M78" s="45">
        <f t="shared" si="17"/>
        <v>9.3334336964018376E-3</v>
      </c>
      <c r="N78" s="45">
        <f t="shared" si="17"/>
        <v>9.844992749512756E-3</v>
      </c>
      <c r="O78" s="45">
        <f t="shared" si="17"/>
        <v>1.0268324214642544E-2</v>
      </c>
      <c r="P78" s="45">
        <f t="shared" si="17"/>
        <v>1.0614359262895163E-2</v>
      </c>
      <c r="Q78" s="45">
        <f t="shared" si="17"/>
        <v>1.0905453474168785E-2</v>
      </c>
      <c r="R78" s="45">
        <f t="shared" si="17"/>
        <v>1.1149852687262013E-2</v>
      </c>
      <c r="S78" s="45">
        <f t="shared" si="17"/>
        <v>1.1354908525620693E-2</v>
      </c>
      <c r="T78" s="45">
        <f t="shared" si="17"/>
        <v>1.1523911169839092E-2</v>
      </c>
      <c r="U78" s="45">
        <f t="shared" si="17"/>
        <v>1.1572736746110679E-2</v>
      </c>
      <c r="V78" s="45">
        <f t="shared" si="17"/>
        <v>1.1616369796152413E-2</v>
      </c>
      <c r="W78" s="45">
        <f t="shared" si="17"/>
        <v>1.1661449515768783E-2</v>
      </c>
      <c r="X78" s="45">
        <f t="shared" si="17"/>
        <v>1.1704276318651816E-2</v>
      </c>
      <c r="Y78" s="45">
        <f t="shared" si="16"/>
        <v>0.12732481369361681</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47"/>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39"/>
      <c r="E80" s="45">
        <f t="shared" ref="E80:X80" si="18">SUM(E61:E78)</f>
        <v>1.7202585443510332E-2</v>
      </c>
      <c r="F80" s="45">
        <f t="shared" si="18"/>
        <v>3.493467284666666E-2</v>
      </c>
      <c r="G80" s="45">
        <f t="shared" si="18"/>
        <v>5.3198673676944419E-2</v>
      </c>
      <c r="H80" s="45">
        <f t="shared" si="18"/>
        <v>7.171581482359686E-2</v>
      </c>
      <c r="I80" s="45">
        <f t="shared" si="18"/>
        <v>9.0410076954421964E-2</v>
      </c>
      <c r="J80" s="45">
        <f t="shared" si="18"/>
        <v>0.10748908332514079</v>
      </c>
      <c r="K80" s="45">
        <f t="shared" si="18"/>
        <v>0.12127861764537413</v>
      </c>
      <c r="L80" s="45">
        <f t="shared" si="18"/>
        <v>0.13237445608347972</v>
      </c>
      <c r="M80" s="45">
        <f t="shared" si="18"/>
        <v>0.14141250013710222</v>
      </c>
      <c r="N80" s="45">
        <f t="shared" si="18"/>
        <v>0.14870530815979072</v>
      </c>
      <c r="O80" s="45">
        <f t="shared" si="18"/>
        <v>0.154633880584119</v>
      </c>
      <c r="P80" s="45">
        <f t="shared" si="18"/>
        <v>0.15948996562014994</v>
      </c>
      <c r="Q80" s="45">
        <f t="shared" si="18"/>
        <v>0.16346590466545002</v>
      </c>
      <c r="R80" s="45">
        <f t="shared" si="18"/>
        <v>0.16677698801427684</v>
      </c>
      <c r="S80" s="45">
        <f t="shared" si="18"/>
        <v>0.16954771923930975</v>
      </c>
      <c r="T80" s="45">
        <f t="shared" si="18"/>
        <v>0.17182175893825757</v>
      </c>
      <c r="U80" s="45">
        <f t="shared" si="18"/>
        <v>0.17229032956139712</v>
      </c>
      <c r="V80" s="45">
        <f t="shared" si="18"/>
        <v>0.17273556545096194</v>
      </c>
      <c r="W80" s="45">
        <f t="shared" si="18"/>
        <v>0.17316699179389095</v>
      </c>
      <c r="X80" s="45">
        <f t="shared" si="18"/>
        <v>0.1735708711785918</v>
      </c>
      <c r="Y80" s="39">
        <f>SUM(Y61:Y79)</f>
        <v>2.0446577325813005</v>
      </c>
      <c r="Z80" s="39"/>
      <c r="AA80" s="39"/>
      <c r="AB80" s="9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8" t="s">
        <v>259</v>
      </c>
      <c r="B83" s="99"/>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1">
        <f>E59</f>
        <v>2016</v>
      </c>
      <c r="F84" s="91">
        <f t="shared" ref="F84:X84" si="19">F59</f>
        <v>2017</v>
      </c>
      <c r="G84" s="91">
        <f t="shared" si="19"/>
        <v>2018</v>
      </c>
      <c r="H84" s="91">
        <f t="shared" si="19"/>
        <v>2019</v>
      </c>
      <c r="I84" s="91">
        <f t="shared" si="19"/>
        <v>2020</v>
      </c>
      <c r="J84" s="91">
        <f t="shared" si="19"/>
        <v>2021</v>
      </c>
      <c r="K84" s="91">
        <f t="shared" si="19"/>
        <v>2022</v>
      </c>
      <c r="L84" s="91">
        <f t="shared" si="19"/>
        <v>2023</v>
      </c>
      <c r="M84" s="91">
        <f t="shared" si="19"/>
        <v>2024</v>
      </c>
      <c r="N84" s="91">
        <f t="shared" si="19"/>
        <v>2025</v>
      </c>
      <c r="O84" s="91">
        <f t="shared" si="19"/>
        <v>2026</v>
      </c>
      <c r="P84" s="91">
        <f t="shared" si="19"/>
        <v>2027</v>
      </c>
      <c r="Q84" s="91">
        <f t="shared" si="19"/>
        <v>2028</v>
      </c>
      <c r="R84" s="91">
        <f t="shared" si="19"/>
        <v>2029</v>
      </c>
      <c r="S84" s="91">
        <f t="shared" si="19"/>
        <v>2030</v>
      </c>
      <c r="T84" s="91">
        <f t="shared" si="19"/>
        <v>2031</v>
      </c>
      <c r="U84" s="91">
        <f t="shared" si="19"/>
        <v>2032</v>
      </c>
      <c r="V84" s="91">
        <f t="shared" si="19"/>
        <v>2033</v>
      </c>
      <c r="W84" s="91">
        <f t="shared" si="19"/>
        <v>2034</v>
      </c>
      <c r="X84" s="91">
        <f t="shared" si="19"/>
        <v>2035</v>
      </c>
      <c r="Y84" s="91"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256</v>
      </c>
      <c r="D85" s="120" t="s">
        <v>256</v>
      </c>
      <c r="E85" s="92" t="str">
        <f>CONCATENATE("aMW_",E$11)</f>
        <v>aMW_2016</v>
      </c>
      <c r="F85" s="92" t="str">
        <f t="shared" ref="F85:X85" si="20">CONCATENATE("aMW_",F$11)</f>
        <v>aMW_2017</v>
      </c>
      <c r="G85" s="92" t="str">
        <f t="shared" si="20"/>
        <v>aMW_2018</v>
      </c>
      <c r="H85" s="92" t="str">
        <f t="shared" si="20"/>
        <v>aMW_2019</v>
      </c>
      <c r="I85" s="92" t="str">
        <f t="shared" si="20"/>
        <v>aMW_2020</v>
      </c>
      <c r="J85" s="92" t="str">
        <f t="shared" si="20"/>
        <v>aMW_2021</v>
      </c>
      <c r="K85" s="92" t="str">
        <f t="shared" si="20"/>
        <v>aMW_2022</v>
      </c>
      <c r="L85" s="92" t="str">
        <f t="shared" si="20"/>
        <v>aMW_2023</v>
      </c>
      <c r="M85" s="92" t="str">
        <f t="shared" si="20"/>
        <v>aMW_2024</v>
      </c>
      <c r="N85" s="92" t="str">
        <f t="shared" si="20"/>
        <v>aMW_2025</v>
      </c>
      <c r="O85" s="92" t="str">
        <f t="shared" si="20"/>
        <v>aMW_2026</v>
      </c>
      <c r="P85" s="92" t="str">
        <f t="shared" si="20"/>
        <v>aMW_2027</v>
      </c>
      <c r="Q85" s="92" t="str">
        <f t="shared" si="20"/>
        <v>aMW_2028</v>
      </c>
      <c r="R85" s="92" t="str">
        <f t="shared" si="20"/>
        <v>aMW_2029</v>
      </c>
      <c r="S85" s="92" t="str">
        <f t="shared" si="20"/>
        <v>aMW_2030</v>
      </c>
      <c r="T85" s="92" t="str">
        <f t="shared" si="20"/>
        <v>aMW_2031</v>
      </c>
      <c r="U85" s="92" t="str">
        <f t="shared" si="20"/>
        <v>aMW_2032</v>
      </c>
      <c r="V85" s="92" t="str">
        <f t="shared" si="20"/>
        <v>aMW_2033</v>
      </c>
      <c r="W85" s="92" t="str">
        <f t="shared" si="20"/>
        <v>aMW_2034</v>
      </c>
      <c r="X85" s="92" t="str">
        <f t="shared" si="20"/>
        <v>aMW_2035</v>
      </c>
      <c r="Y85" s="92" t="s">
        <v>397</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19" t="s">
        <v>50</v>
      </c>
      <c r="C86" s="115" t="s">
        <v>260</v>
      </c>
      <c r="D86" s="115" t="s">
        <v>261</v>
      </c>
      <c r="E86" s="45">
        <f>DSUM($B$60:$Y$78,E$60,$C$85:$D86)</f>
        <v>0</v>
      </c>
      <c r="F86" s="45">
        <f>DSUM($B$60:$Y$78,F$60,$C$85:$D86)</f>
        <v>0</v>
      </c>
      <c r="G86" s="45">
        <f>DSUM($B$60:$Y$78,G$60,$C$85:$D86)</f>
        <v>0</v>
      </c>
      <c r="H86" s="45">
        <f>DSUM($B$60:$Y$78,H$60,$C$85:$D86)</f>
        <v>0</v>
      </c>
      <c r="I86" s="45">
        <f>DSUM($B$60:$Y$78,I$60,$C$85:$D86)</f>
        <v>0</v>
      </c>
      <c r="J86" s="45">
        <f>DSUM($B$60:$Y$78,J$60,$C$85:$D86)</f>
        <v>0</v>
      </c>
      <c r="K86" s="45">
        <f>DSUM($B$60:$Y$78,K$60,$C$85:$D86)</f>
        <v>0</v>
      </c>
      <c r="L86" s="45">
        <f>DSUM($B$60:$Y$78,L$60,$C$85:$D86)</f>
        <v>0</v>
      </c>
      <c r="M86" s="45">
        <f>DSUM($B$60:$Y$78,M$60,$C$85:$D86)</f>
        <v>0</v>
      </c>
      <c r="N86" s="45">
        <f>DSUM($B$60:$Y$78,N$60,$C$85:$D86)</f>
        <v>0</v>
      </c>
      <c r="O86" s="45">
        <f>DSUM($B$60:$Y$78,O$60,$C$85:$D86)</f>
        <v>0</v>
      </c>
      <c r="P86" s="45">
        <f>DSUM($B$60:$Y$78,P$60,$C$85:$D86)</f>
        <v>0</v>
      </c>
      <c r="Q86" s="45">
        <f>DSUM($B$60:$Y$78,Q$60,$C$85:$D86)</f>
        <v>0</v>
      </c>
      <c r="R86" s="45">
        <f>DSUM($B$60:$Y$78,R$60,$C$85:$D86)</f>
        <v>0</v>
      </c>
      <c r="S86" s="45">
        <f>DSUM($B$60:$Y$78,S$60,$C$85:$D86)</f>
        <v>0</v>
      </c>
      <c r="T86" s="45">
        <f>DSUM($B$60:$Y$78,T$60,$C$85:$D86)</f>
        <v>0</v>
      </c>
      <c r="U86" s="45">
        <f>DSUM($B$60:$Y$78,U$60,$C$85:$D86)</f>
        <v>0</v>
      </c>
      <c r="V86" s="45">
        <f>DSUM($B$60:$Y$78,V$60,$C$85:$D86)</f>
        <v>0</v>
      </c>
      <c r="W86" s="45">
        <f>DSUM($B$60:$Y$78,W$60,$C$85:$D86)</f>
        <v>0</v>
      </c>
      <c r="X86" s="45">
        <f>DSUM($B$60:$Y$78,X$60,$C$85:$D86)</f>
        <v>0</v>
      </c>
      <c r="Y86" s="45">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19" t="s">
        <v>51</v>
      </c>
      <c r="C87" s="115" t="s">
        <v>262</v>
      </c>
      <c r="D87" s="115" t="s">
        <v>263</v>
      </c>
      <c r="E87" s="45">
        <f>DSUM($B$60:$Y$78,E$60,$C$85:$D87)</f>
        <v>0</v>
      </c>
      <c r="F87" s="45">
        <f>DSUM($B$60:$Y$78,F$60,$C$85:$D87)</f>
        <v>0</v>
      </c>
      <c r="G87" s="45">
        <f>DSUM($B$60:$Y$78,G$60,$C$85:$D87)</f>
        <v>0</v>
      </c>
      <c r="H87" s="45">
        <f>DSUM($B$60:$Y$78,H$60,$C$85:$D87)</f>
        <v>0</v>
      </c>
      <c r="I87" s="45">
        <f>DSUM($B$60:$Y$78,I$60,$C$85:$D87)</f>
        <v>0</v>
      </c>
      <c r="J87" s="45">
        <f>DSUM($B$60:$Y$78,J$60,$C$85:$D87)</f>
        <v>0</v>
      </c>
      <c r="K87" s="45">
        <f>DSUM($B$60:$Y$78,K$60,$C$85:$D87)</f>
        <v>0</v>
      </c>
      <c r="L87" s="45">
        <f>DSUM($B$60:$Y$78,L$60,$C$85:$D87)</f>
        <v>0</v>
      </c>
      <c r="M87" s="45">
        <f>DSUM($B$60:$Y$78,M$60,$C$85:$D87)</f>
        <v>0</v>
      </c>
      <c r="N87" s="45">
        <f>DSUM($B$60:$Y$78,N$60,$C$85:$D87)</f>
        <v>0</v>
      </c>
      <c r="O87" s="45">
        <f>DSUM($B$60:$Y$78,O$60,$C$85:$D87)</f>
        <v>0</v>
      </c>
      <c r="P87" s="45">
        <f>DSUM($B$60:$Y$78,P$60,$C$85:$D87)</f>
        <v>0</v>
      </c>
      <c r="Q87" s="45">
        <f>DSUM($B$60:$Y$78,Q$60,$C$85:$D87)</f>
        <v>0</v>
      </c>
      <c r="R87" s="45">
        <f>DSUM($B$60:$Y$78,R$60,$C$85:$D87)</f>
        <v>0</v>
      </c>
      <c r="S87" s="45">
        <f>DSUM($B$60:$Y$78,S$60,$C$85:$D87)</f>
        <v>0</v>
      </c>
      <c r="T87" s="45">
        <f>DSUM($B$60:$Y$78,T$60,$C$85:$D87)</f>
        <v>0</v>
      </c>
      <c r="U87" s="45">
        <f>DSUM($B$60:$Y$78,U$60,$C$85:$D87)</f>
        <v>0</v>
      </c>
      <c r="V87" s="45">
        <f>DSUM($B$60:$Y$78,V$60,$C$85:$D87)</f>
        <v>0</v>
      </c>
      <c r="W87" s="45">
        <f>DSUM($B$60:$Y$78,W$60,$C$85:$D87)</f>
        <v>0</v>
      </c>
      <c r="X87" s="45">
        <f>DSUM($B$60:$Y$78,X$60,$C$85:$D87)</f>
        <v>0</v>
      </c>
      <c r="Y87" s="45">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19" t="s">
        <v>52</v>
      </c>
      <c r="C88" s="115" t="s">
        <v>264</v>
      </c>
      <c r="D88" s="115" t="s">
        <v>265</v>
      </c>
      <c r="E88" s="45">
        <f>DSUM($B$60:$Y$78,E$60,$C$85:$D88)</f>
        <v>0</v>
      </c>
      <c r="F88" s="45">
        <f>DSUM($B$60:$Y$78,F$60,$C$85:$D88)</f>
        <v>0</v>
      </c>
      <c r="G88" s="45">
        <f>DSUM($B$60:$Y$78,G$60,$C$85:$D88)</f>
        <v>0</v>
      </c>
      <c r="H88" s="45">
        <f>DSUM($B$60:$Y$78,H$60,$C$85:$D88)</f>
        <v>0</v>
      </c>
      <c r="I88" s="45">
        <f>DSUM($B$60:$Y$78,I$60,$C$85:$D88)</f>
        <v>0</v>
      </c>
      <c r="J88" s="45">
        <f>DSUM($B$60:$Y$78,J$60,$C$85:$D88)</f>
        <v>0</v>
      </c>
      <c r="K88" s="45">
        <f>DSUM($B$60:$Y$78,K$60,$C$85:$D88)</f>
        <v>0</v>
      </c>
      <c r="L88" s="45">
        <f>DSUM($B$60:$Y$78,L$60,$C$85:$D88)</f>
        <v>0</v>
      </c>
      <c r="M88" s="45">
        <f>DSUM($B$60:$Y$78,M$60,$C$85:$D88)</f>
        <v>0</v>
      </c>
      <c r="N88" s="45">
        <f>DSUM($B$60:$Y$78,N$60,$C$85:$D88)</f>
        <v>0</v>
      </c>
      <c r="O88" s="45">
        <f>DSUM($B$60:$Y$78,O$60,$C$85:$D88)</f>
        <v>0</v>
      </c>
      <c r="P88" s="45">
        <f>DSUM($B$60:$Y$78,P$60,$C$85:$D88)</f>
        <v>0</v>
      </c>
      <c r="Q88" s="45">
        <f>DSUM($B$60:$Y$78,Q$60,$C$85:$D88)</f>
        <v>0</v>
      </c>
      <c r="R88" s="45">
        <f>DSUM($B$60:$Y$78,R$60,$C$85:$D88)</f>
        <v>0</v>
      </c>
      <c r="S88" s="45">
        <f>DSUM($B$60:$Y$78,S$60,$C$85:$D88)</f>
        <v>0</v>
      </c>
      <c r="T88" s="45">
        <f>DSUM($B$60:$Y$78,T$60,$C$85:$D88)</f>
        <v>0</v>
      </c>
      <c r="U88" s="45">
        <f>DSUM($B$60:$Y$78,U$60,$C$85:$D88)</f>
        <v>0</v>
      </c>
      <c r="V88" s="45">
        <f>DSUM($B$60:$Y$78,V$60,$C$85:$D88)</f>
        <v>0</v>
      </c>
      <c r="W88" s="45">
        <f>DSUM($B$60:$Y$78,W$60,$C$85:$D88)</f>
        <v>0</v>
      </c>
      <c r="X88" s="45">
        <f>DSUM($B$60:$Y$78,X$60,$C$85:$D88)</f>
        <v>0</v>
      </c>
      <c r="Y88" s="45">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19" t="s">
        <v>53</v>
      </c>
      <c r="C89" s="115" t="s">
        <v>266</v>
      </c>
      <c r="D89" s="115" t="s">
        <v>267</v>
      </c>
      <c r="E89" s="45">
        <f>DSUM($B$60:$Y$78,E$60,$C$85:$D89)</f>
        <v>8.6860799282134967E-3</v>
      </c>
      <c r="F89" s="45">
        <f>DSUM($B$60:$Y$78,F$60,$C$85:$D89)</f>
        <v>1.7701941219674239E-2</v>
      </c>
      <c r="G89" s="45">
        <f>DSUM($B$60:$Y$78,G$60,$C$85:$D89)</f>
        <v>2.7075135135884235E-2</v>
      </c>
      <c r="H89" s="45">
        <f>DSUM($B$60:$Y$78,H$60,$C$85:$D89)</f>
        <v>3.6577196625986359E-2</v>
      </c>
      <c r="I89" s="45">
        <f>DSUM($B$60:$Y$78,I$60,$C$85:$D89)</f>
        <v>4.6205147683805972E-2</v>
      </c>
      <c r="J89" s="45">
        <f>DSUM($B$60:$Y$78,J$60,$C$85:$D89)</f>
        <v>5.5061204306665126E-2</v>
      </c>
      <c r="K89" s="45">
        <f>DSUM($B$60:$Y$78,K$60,$C$85:$D89)</f>
        <v>6.2251638732029782E-2</v>
      </c>
      <c r="L89" s="45">
        <f>DSUM($B$60:$Y$78,L$60,$C$85:$D89)</f>
        <v>6.803659279982513E-2</v>
      </c>
      <c r="M89" s="45">
        <f>DSUM($B$60:$Y$78,M$60,$C$85:$D89)</f>
        <v>7.280750512844858E-2</v>
      </c>
      <c r="N89" s="45">
        <f>DSUM($B$60:$Y$78,N$60,$C$85:$D89)</f>
        <v>7.6657679992673977E-2</v>
      </c>
      <c r="O89" s="45">
        <f>DSUM($B$60:$Y$78,O$60,$C$85:$D89)</f>
        <v>7.9791849275431773E-2</v>
      </c>
      <c r="P89" s="45">
        <f>DSUM($B$60:$Y$78,P$60,$C$85:$D89)</f>
        <v>8.2377610062033604E-2</v>
      </c>
      <c r="Q89" s="45">
        <f>DSUM($B$60:$Y$78,Q$60,$C$85:$D89)</f>
        <v>8.4500963001077428E-2</v>
      </c>
      <c r="R89" s="45">
        <f>DSUM($B$60:$Y$78,R$60,$C$85:$D89)</f>
        <v>8.6277409664421531E-2</v>
      </c>
      <c r="S89" s="45">
        <f>DSUM($B$60:$Y$78,S$60,$C$85:$D89)</f>
        <v>8.7770059070978776E-2</v>
      </c>
      <c r="T89" s="45">
        <f>DSUM($B$60:$Y$78,T$60,$C$85:$D89)</f>
        <v>8.8991625212716613E-2</v>
      </c>
      <c r="U89" s="45">
        <f>DSUM($B$60:$Y$78,U$60,$C$85:$D89)</f>
        <v>8.9284688305640195E-2</v>
      </c>
      <c r="V89" s="45">
        <f>DSUM($B$60:$Y$78,V$60,$C$85:$D89)</f>
        <v>8.9559672129587209E-2</v>
      </c>
      <c r="W89" s="45">
        <f>DSUM($B$60:$Y$78,W$60,$C$85:$D89)</f>
        <v>8.9832040616792133E-2</v>
      </c>
      <c r="X89" s="45">
        <f>DSUM($B$60:$Y$78,X$60,$C$85:$D89)</f>
        <v>9.0082884565353821E-2</v>
      </c>
      <c r="Y89" s="45">
        <f>DSUM($B$60:$Y$78,Y$60,$C$85:$D89)</f>
        <v>1.0324064687462973</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19" t="s">
        <v>54</v>
      </c>
      <c r="C90" s="115" t="s">
        <v>268</v>
      </c>
      <c r="D90" s="115" t="s">
        <v>269</v>
      </c>
      <c r="E90" s="45">
        <f>DSUM($B$60:$Y$78,E$60,$C$85:$D90)</f>
        <v>1.7202585443510332E-2</v>
      </c>
      <c r="F90" s="45">
        <f>DSUM($B$60:$Y$78,F$60,$C$85:$D90)</f>
        <v>3.493467284666666E-2</v>
      </c>
      <c r="G90" s="45">
        <f>DSUM($B$60:$Y$78,G$60,$C$85:$D90)</f>
        <v>5.3198673676944419E-2</v>
      </c>
      <c r="H90" s="45">
        <f>DSUM($B$60:$Y$78,H$60,$C$85:$D90)</f>
        <v>7.171581482359686E-2</v>
      </c>
      <c r="I90" s="45">
        <f>DSUM($B$60:$Y$78,I$60,$C$85:$D90)</f>
        <v>9.0410076954421964E-2</v>
      </c>
      <c r="J90" s="45">
        <f>DSUM($B$60:$Y$78,J$60,$C$85:$D90)</f>
        <v>0.10748908332514079</v>
      </c>
      <c r="K90" s="45">
        <f>DSUM($B$60:$Y$78,K$60,$C$85:$D90)</f>
        <v>0.12127861764537413</v>
      </c>
      <c r="L90" s="45">
        <f>DSUM($B$60:$Y$78,L$60,$C$85:$D90)</f>
        <v>0.13237445608347972</v>
      </c>
      <c r="M90" s="45">
        <f>DSUM($B$60:$Y$78,M$60,$C$85:$D90)</f>
        <v>0.14141250013710222</v>
      </c>
      <c r="N90" s="45">
        <f>DSUM($B$60:$Y$78,N$60,$C$85:$D90)</f>
        <v>0.14870530815979072</v>
      </c>
      <c r="O90" s="45">
        <f>DSUM($B$60:$Y$78,O$60,$C$85:$D90)</f>
        <v>0.154633880584119</v>
      </c>
      <c r="P90" s="45">
        <f>DSUM($B$60:$Y$78,P$60,$C$85:$D90)</f>
        <v>0.15948996562014994</v>
      </c>
      <c r="Q90" s="45">
        <f>DSUM($B$60:$Y$78,Q$60,$C$85:$D90)</f>
        <v>0.16346590466545002</v>
      </c>
      <c r="R90" s="45">
        <f>DSUM($B$60:$Y$78,R$60,$C$85:$D90)</f>
        <v>0.16677698801427684</v>
      </c>
      <c r="S90" s="45">
        <f>DSUM($B$60:$Y$78,S$60,$C$85:$D90)</f>
        <v>0.16954771923930975</v>
      </c>
      <c r="T90" s="45">
        <f>DSUM($B$60:$Y$78,T$60,$C$85:$D90)</f>
        <v>0.17182175893825757</v>
      </c>
      <c r="U90" s="45">
        <f>DSUM($B$60:$Y$78,U$60,$C$85:$D90)</f>
        <v>0.17229032956139712</v>
      </c>
      <c r="V90" s="45">
        <f>DSUM($B$60:$Y$78,V$60,$C$85:$D90)</f>
        <v>0.17273556545096194</v>
      </c>
      <c r="W90" s="45">
        <f>DSUM($B$60:$Y$78,W$60,$C$85:$D90)</f>
        <v>0.17316699179389095</v>
      </c>
      <c r="X90" s="45">
        <f>DSUM($B$60:$Y$78,X$60,$C$85:$D90)</f>
        <v>0.1735708711785918</v>
      </c>
      <c r="Y90" s="45">
        <f>DSUM($B$60:$Y$78,Y$60,$C$85:$D90)</f>
        <v>2.0446577325813005</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19" t="s">
        <v>55</v>
      </c>
      <c r="C91" s="115" t="s">
        <v>270</v>
      </c>
      <c r="D91" s="115" t="s">
        <v>271</v>
      </c>
      <c r="E91" s="45">
        <f>DSUM($B$60:$Y$78,E$60,$C$85:$D91)</f>
        <v>1.7202585443510332E-2</v>
      </c>
      <c r="F91" s="45">
        <f>DSUM($B$60:$Y$78,F$60,$C$85:$D91)</f>
        <v>3.493467284666666E-2</v>
      </c>
      <c r="G91" s="45">
        <f>DSUM($B$60:$Y$78,G$60,$C$85:$D91)</f>
        <v>5.3198673676944419E-2</v>
      </c>
      <c r="H91" s="45">
        <f>DSUM($B$60:$Y$78,H$60,$C$85:$D91)</f>
        <v>7.171581482359686E-2</v>
      </c>
      <c r="I91" s="45">
        <f>DSUM($B$60:$Y$78,I$60,$C$85:$D91)</f>
        <v>9.0410076954421964E-2</v>
      </c>
      <c r="J91" s="45">
        <f>DSUM($B$60:$Y$78,J$60,$C$85:$D91)</f>
        <v>0.10748908332514079</v>
      </c>
      <c r="K91" s="45">
        <f>DSUM($B$60:$Y$78,K$60,$C$85:$D91)</f>
        <v>0.12127861764537413</v>
      </c>
      <c r="L91" s="45">
        <f>DSUM($B$60:$Y$78,L$60,$C$85:$D91)</f>
        <v>0.13237445608347972</v>
      </c>
      <c r="M91" s="45">
        <f>DSUM($B$60:$Y$78,M$60,$C$85:$D91)</f>
        <v>0.14141250013710222</v>
      </c>
      <c r="N91" s="45">
        <f>DSUM($B$60:$Y$78,N$60,$C$85:$D91)</f>
        <v>0.14870530815979072</v>
      </c>
      <c r="O91" s="45">
        <f>DSUM($B$60:$Y$78,O$60,$C$85:$D91)</f>
        <v>0.154633880584119</v>
      </c>
      <c r="P91" s="45">
        <f>DSUM($B$60:$Y$78,P$60,$C$85:$D91)</f>
        <v>0.15948996562014994</v>
      </c>
      <c r="Q91" s="45">
        <f>DSUM($B$60:$Y$78,Q$60,$C$85:$D91)</f>
        <v>0.16346590466545002</v>
      </c>
      <c r="R91" s="45">
        <f>DSUM($B$60:$Y$78,R$60,$C$85:$D91)</f>
        <v>0.16677698801427684</v>
      </c>
      <c r="S91" s="45">
        <f>DSUM($B$60:$Y$78,S$60,$C$85:$D91)</f>
        <v>0.16954771923930975</v>
      </c>
      <c r="T91" s="45">
        <f>DSUM($B$60:$Y$78,T$60,$C$85:$D91)</f>
        <v>0.17182175893825757</v>
      </c>
      <c r="U91" s="45">
        <f>DSUM($B$60:$Y$78,U$60,$C$85:$D91)</f>
        <v>0.17229032956139712</v>
      </c>
      <c r="V91" s="45">
        <f>DSUM($B$60:$Y$78,V$60,$C$85:$D91)</f>
        <v>0.17273556545096194</v>
      </c>
      <c r="W91" s="45">
        <f>DSUM($B$60:$Y$78,W$60,$C$85:$D91)</f>
        <v>0.17316699179389095</v>
      </c>
      <c r="X91" s="45">
        <f>DSUM($B$60:$Y$78,X$60,$C$85:$D91)</f>
        <v>0.1735708711785918</v>
      </c>
      <c r="Y91" s="45">
        <f>DSUM($B$60:$Y$78,Y$60,$C$85:$D91)</f>
        <v>2.0446577325813005</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19" t="s">
        <v>56</v>
      </c>
      <c r="C92" s="115" t="s">
        <v>272</v>
      </c>
      <c r="D92" s="115" t="s">
        <v>273</v>
      </c>
      <c r="E92" s="45">
        <f>DSUM($B$60:$Y$78,E$60,$C$85:$D92)</f>
        <v>1.7202585443510332E-2</v>
      </c>
      <c r="F92" s="45">
        <f>DSUM($B$60:$Y$78,F$60,$C$85:$D92)</f>
        <v>3.493467284666666E-2</v>
      </c>
      <c r="G92" s="45">
        <f>DSUM($B$60:$Y$78,G$60,$C$85:$D92)</f>
        <v>5.3198673676944419E-2</v>
      </c>
      <c r="H92" s="45">
        <f>DSUM($B$60:$Y$78,H$60,$C$85:$D92)</f>
        <v>7.171581482359686E-2</v>
      </c>
      <c r="I92" s="45">
        <f>DSUM($B$60:$Y$78,I$60,$C$85:$D92)</f>
        <v>9.0410076954421964E-2</v>
      </c>
      <c r="J92" s="45">
        <f>DSUM($B$60:$Y$78,J$60,$C$85:$D92)</f>
        <v>0.10748908332514079</v>
      </c>
      <c r="K92" s="45">
        <f>DSUM($B$60:$Y$78,K$60,$C$85:$D92)</f>
        <v>0.12127861764537413</v>
      </c>
      <c r="L92" s="45">
        <f>DSUM($B$60:$Y$78,L$60,$C$85:$D92)</f>
        <v>0.13237445608347972</v>
      </c>
      <c r="M92" s="45">
        <f>DSUM($B$60:$Y$78,M$60,$C$85:$D92)</f>
        <v>0.14141250013710222</v>
      </c>
      <c r="N92" s="45">
        <f>DSUM($B$60:$Y$78,N$60,$C$85:$D92)</f>
        <v>0.14870530815979072</v>
      </c>
      <c r="O92" s="45">
        <f>DSUM($B$60:$Y$78,O$60,$C$85:$D92)</f>
        <v>0.154633880584119</v>
      </c>
      <c r="P92" s="45">
        <f>DSUM($B$60:$Y$78,P$60,$C$85:$D92)</f>
        <v>0.15948996562014994</v>
      </c>
      <c r="Q92" s="45">
        <f>DSUM($B$60:$Y$78,Q$60,$C$85:$D92)</f>
        <v>0.16346590466545002</v>
      </c>
      <c r="R92" s="45">
        <f>DSUM($B$60:$Y$78,R$60,$C$85:$D92)</f>
        <v>0.16677698801427684</v>
      </c>
      <c r="S92" s="45">
        <f>DSUM($B$60:$Y$78,S$60,$C$85:$D92)</f>
        <v>0.16954771923930975</v>
      </c>
      <c r="T92" s="45">
        <f>DSUM($B$60:$Y$78,T$60,$C$85:$D92)</f>
        <v>0.17182175893825757</v>
      </c>
      <c r="U92" s="45">
        <f>DSUM($B$60:$Y$78,U$60,$C$85:$D92)</f>
        <v>0.17229032956139712</v>
      </c>
      <c r="V92" s="45">
        <f>DSUM($B$60:$Y$78,V$60,$C$85:$D92)</f>
        <v>0.17273556545096194</v>
      </c>
      <c r="W92" s="45">
        <f>DSUM($B$60:$Y$78,W$60,$C$85:$D92)</f>
        <v>0.17316699179389095</v>
      </c>
      <c r="X92" s="45">
        <f>DSUM($B$60:$Y$78,X$60,$C$85:$D92)</f>
        <v>0.1735708711785918</v>
      </c>
      <c r="Y92" s="45">
        <f>DSUM($B$60:$Y$78,Y$60,$C$85:$D92)</f>
        <v>2.0446577325813005</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19" t="s">
        <v>57</v>
      </c>
      <c r="C93" s="115" t="s">
        <v>274</v>
      </c>
      <c r="D93" s="115" t="s">
        <v>275</v>
      </c>
      <c r="E93" s="45">
        <f>DSUM($B$60:$Y$78,E$60,$C$85:$D93)</f>
        <v>1.7202585443510332E-2</v>
      </c>
      <c r="F93" s="45">
        <f>DSUM($B$60:$Y$78,F$60,$C$85:$D93)</f>
        <v>3.493467284666666E-2</v>
      </c>
      <c r="G93" s="45">
        <f>DSUM($B$60:$Y$78,G$60,$C$85:$D93)</f>
        <v>5.3198673676944419E-2</v>
      </c>
      <c r="H93" s="45">
        <f>DSUM($B$60:$Y$78,H$60,$C$85:$D93)</f>
        <v>7.171581482359686E-2</v>
      </c>
      <c r="I93" s="45">
        <f>DSUM($B$60:$Y$78,I$60,$C$85:$D93)</f>
        <v>9.0410076954421964E-2</v>
      </c>
      <c r="J93" s="45">
        <f>DSUM($B$60:$Y$78,J$60,$C$85:$D93)</f>
        <v>0.10748908332514079</v>
      </c>
      <c r="K93" s="45">
        <f>DSUM($B$60:$Y$78,K$60,$C$85:$D93)</f>
        <v>0.12127861764537413</v>
      </c>
      <c r="L93" s="45">
        <f>DSUM($B$60:$Y$78,L$60,$C$85:$D93)</f>
        <v>0.13237445608347972</v>
      </c>
      <c r="M93" s="45">
        <f>DSUM($B$60:$Y$78,M$60,$C$85:$D93)</f>
        <v>0.14141250013710222</v>
      </c>
      <c r="N93" s="45">
        <f>DSUM($B$60:$Y$78,N$60,$C$85:$D93)</f>
        <v>0.14870530815979072</v>
      </c>
      <c r="O93" s="45">
        <f>DSUM($B$60:$Y$78,O$60,$C$85:$D93)</f>
        <v>0.154633880584119</v>
      </c>
      <c r="P93" s="45">
        <f>DSUM($B$60:$Y$78,P$60,$C$85:$D93)</f>
        <v>0.15948996562014994</v>
      </c>
      <c r="Q93" s="45">
        <f>DSUM($B$60:$Y$78,Q$60,$C$85:$D93)</f>
        <v>0.16346590466545002</v>
      </c>
      <c r="R93" s="45">
        <f>DSUM($B$60:$Y$78,R$60,$C$85:$D93)</f>
        <v>0.16677698801427684</v>
      </c>
      <c r="S93" s="45">
        <f>DSUM($B$60:$Y$78,S$60,$C$85:$D93)</f>
        <v>0.16954771923930975</v>
      </c>
      <c r="T93" s="45">
        <f>DSUM($B$60:$Y$78,T$60,$C$85:$D93)</f>
        <v>0.17182175893825757</v>
      </c>
      <c r="U93" s="45">
        <f>DSUM($B$60:$Y$78,U$60,$C$85:$D93)</f>
        <v>0.17229032956139712</v>
      </c>
      <c r="V93" s="45">
        <f>DSUM($B$60:$Y$78,V$60,$C$85:$D93)</f>
        <v>0.17273556545096194</v>
      </c>
      <c r="W93" s="45">
        <f>DSUM($B$60:$Y$78,W$60,$C$85:$D93)</f>
        <v>0.17316699179389095</v>
      </c>
      <c r="X93" s="45">
        <f>DSUM($B$60:$Y$78,X$60,$C$85:$D93)</f>
        <v>0.1735708711785918</v>
      </c>
      <c r="Y93" s="45">
        <f>DSUM($B$60:$Y$78,Y$60,$C$85:$D93)</f>
        <v>2.0446577325813005</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19" t="s">
        <v>58</v>
      </c>
      <c r="C94" s="115" t="s">
        <v>276</v>
      </c>
      <c r="D94" s="115" t="s">
        <v>277</v>
      </c>
      <c r="E94" s="45">
        <f>DSUM($B$60:$Y$78,E$60,$C$85:$D94)</f>
        <v>1.7202585443510332E-2</v>
      </c>
      <c r="F94" s="45">
        <f>DSUM($B$60:$Y$78,F$60,$C$85:$D94)</f>
        <v>3.493467284666666E-2</v>
      </c>
      <c r="G94" s="45">
        <f>DSUM($B$60:$Y$78,G$60,$C$85:$D94)</f>
        <v>5.3198673676944419E-2</v>
      </c>
      <c r="H94" s="45">
        <f>DSUM($B$60:$Y$78,H$60,$C$85:$D94)</f>
        <v>7.171581482359686E-2</v>
      </c>
      <c r="I94" s="45">
        <f>DSUM($B$60:$Y$78,I$60,$C$85:$D94)</f>
        <v>9.0410076954421964E-2</v>
      </c>
      <c r="J94" s="45">
        <f>DSUM($B$60:$Y$78,J$60,$C$85:$D94)</f>
        <v>0.10748908332514079</v>
      </c>
      <c r="K94" s="45">
        <f>DSUM($B$60:$Y$78,K$60,$C$85:$D94)</f>
        <v>0.12127861764537413</v>
      </c>
      <c r="L94" s="45">
        <f>DSUM($B$60:$Y$78,L$60,$C$85:$D94)</f>
        <v>0.13237445608347972</v>
      </c>
      <c r="M94" s="45">
        <f>DSUM($B$60:$Y$78,M$60,$C$85:$D94)</f>
        <v>0.14141250013710222</v>
      </c>
      <c r="N94" s="45">
        <f>DSUM($B$60:$Y$78,N$60,$C$85:$D94)</f>
        <v>0.14870530815979072</v>
      </c>
      <c r="O94" s="45">
        <f>DSUM($B$60:$Y$78,O$60,$C$85:$D94)</f>
        <v>0.154633880584119</v>
      </c>
      <c r="P94" s="45">
        <f>DSUM($B$60:$Y$78,P$60,$C$85:$D94)</f>
        <v>0.15948996562014994</v>
      </c>
      <c r="Q94" s="45">
        <f>DSUM($B$60:$Y$78,Q$60,$C$85:$D94)</f>
        <v>0.16346590466545002</v>
      </c>
      <c r="R94" s="45">
        <f>DSUM($B$60:$Y$78,R$60,$C$85:$D94)</f>
        <v>0.16677698801427684</v>
      </c>
      <c r="S94" s="45">
        <f>DSUM($B$60:$Y$78,S$60,$C$85:$D94)</f>
        <v>0.16954771923930975</v>
      </c>
      <c r="T94" s="45">
        <f>DSUM($B$60:$Y$78,T$60,$C$85:$D94)</f>
        <v>0.17182175893825757</v>
      </c>
      <c r="U94" s="45">
        <f>DSUM($B$60:$Y$78,U$60,$C$85:$D94)</f>
        <v>0.17229032956139712</v>
      </c>
      <c r="V94" s="45">
        <f>DSUM($B$60:$Y$78,V$60,$C$85:$D94)</f>
        <v>0.17273556545096194</v>
      </c>
      <c r="W94" s="45">
        <f>DSUM($B$60:$Y$78,W$60,$C$85:$D94)</f>
        <v>0.17316699179389095</v>
      </c>
      <c r="X94" s="45">
        <f>DSUM($B$60:$Y$78,X$60,$C$85:$D94)</f>
        <v>0.1735708711785918</v>
      </c>
      <c r="Y94" s="45">
        <f>DSUM($B$60:$Y$78,Y$60,$C$85:$D94)</f>
        <v>2.0446577325813005</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19" t="s">
        <v>59</v>
      </c>
      <c r="C95" s="115" t="s">
        <v>278</v>
      </c>
      <c r="D95" s="115" t="s">
        <v>279</v>
      </c>
      <c r="E95" s="45">
        <f>DSUM($B$60:$Y$78,E$60,$C$85:$D95)</f>
        <v>1.7202585443510332E-2</v>
      </c>
      <c r="F95" s="45">
        <f>DSUM($B$60:$Y$78,F$60,$C$85:$D95)</f>
        <v>3.493467284666666E-2</v>
      </c>
      <c r="G95" s="45">
        <f>DSUM($B$60:$Y$78,G$60,$C$85:$D95)</f>
        <v>5.3198673676944419E-2</v>
      </c>
      <c r="H95" s="45">
        <f>DSUM($B$60:$Y$78,H$60,$C$85:$D95)</f>
        <v>7.171581482359686E-2</v>
      </c>
      <c r="I95" s="45">
        <f>DSUM($B$60:$Y$78,I$60,$C$85:$D95)</f>
        <v>9.0410076954421964E-2</v>
      </c>
      <c r="J95" s="45">
        <f>DSUM($B$60:$Y$78,J$60,$C$85:$D95)</f>
        <v>0.10748908332514079</v>
      </c>
      <c r="K95" s="45">
        <f>DSUM($B$60:$Y$78,K$60,$C$85:$D95)</f>
        <v>0.12127861764537413</v>
      </c>
      <c r="L95" s="45">
        <f>DSUM($B$60:$Y$78,L$60,$C$85:$D95)</f>
        <v>0.13237445608347972</v>
      </c>
      <c r="M95" s="45">
        <f>DSUM($B$60:$Y$78,M$60,$C$85:$D95)</f>
        <v>0.14141250013710222</v>
      </c>
      <c r="N95" s="45">
        <f>DSUM($B$60:$Y$78,N$60,$C$85:$D95)</f>
        <v>0.14870530815979072</v>
      </c>
      <c r="O95" s="45">
        <f>DSUM($B$60:$Y$78,O$60,$C$85:$D95)</f>
        <v>0.154633880584119</v>
      </c>
      <c r="P95" s="45">
        <f>DSUM($B$60:$Y$78,P$60,$C$85:$D95)</f>
        <v>0.15948996562014994</v>
      </c>
      <c r="Q95" s="45">
        <f>DSUM($B$60:$Y$78,Q$60,$C$85:$D95)</f>
        <v>0.16346590466545002</v>
      </c>
      <c r="R95" s="45">
        <f>DSUM($B$60:$Y$78,R$60,$C$85:$D95)</f>
        <v>0.16677698801427684</v>
      </c>
      <c r="S95" s="45">
        <f>DSUM($B$60:$Y$78,S$60,$C$85:$D95)</f>
        <v>0.16954771923930975</v>
      </c>
      <c r="T95" s="45">
        <f>DSUM($B$60:$Y$78,T$60,$C$85:$D95)</f>
        <v>0.17182175893825757</v>
      </c>
      <c r="U95" s="45">
        <f>DSUM($B$60:$Y$78,U$60,$C$85:$D95)</f>
        <v>0.17229032956139712</v>
      </c>
      <c r="V95" s="45">
        <f>DSUM($B$60:$Y$78,V$60,$C$85:$D95)</f>
        <v>0.17273556545096194</v>
      </c>
      <c r="W95" s="45">
        <f>DSUM($B$60:$Y$78,W$60,$C$85:$D95)</f>
        <v>0.17316699179389095</v>
      </c>
      <c r="X95" s="45">
        <f>DSUM($B$60:$Y$78,X$60,$C$85:$D95)</f>
        <v>0.1735708711785918</v>
      </c>
      <c r="Y95" s="45">
        <f>DSUM($B$60:$Y$78,Y$60,$C$85:$D95)</f>
        <v>2.0446577325813005</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19" t="s">
        <v>60</v>
      </c>
      <c r="C96" s="115" t="s">
        <v>280</v>
      </c>
      <c r="D96" s="115" t="s">
        <v>281</v>
      </c>
      <c r="E96" s="45">
        <f>DSUM($B$60:$Y$78,E$60,$C$85:$D96)</f>
        <v>1.7202585443510332E-2</v>
      </c>
      <c r="F96" s="45">
        <f>DSUM($B$60:$Y$78,F$60,$C$85:$D96)</f>
        <v>3.493467284666666E-2</v>
      </c>
      <c r="G96" s="45">
        <f>DSUM($B$60:$Y$78,G$60,$C$85:$D96)</f>
        <v>5.3198673676944419E-2</v>
      </c>
      <c r="H96" s="45">
        <f>DSUM($B$60:$Y$78,H$60,$C$85:$D96)</f>
        <v>7.171581482359686E-2</v>
      </c>
      <c r="I96" s="45">
        <f>DSUM($B$60:$Y$78,I$60,$C$85:$D96)</f>
        <v>9.0410076954421964E-2</v>
      </c>
      <c r="J96" s="45">
        <f>DSUM($B$60:$Y$78,J$60,$C$85:$D96)</f>
        <v>0.10748908332514079</v>
      </c>
      <c r="K96" s="45">
        <f>DSUM($B$60:$Y$78,K$60,$C$85:$D96)</f>
        <v>0.12127861764537413</v>
      </c>
      <c r="L96" s="45">
        <f>DSUM($B$60:$Y$78,L$60,$C$85:$D96)</f>
        <v>0.13237445608347972</v>
      </c>
      <c r="M96" s="45">
        <f>DSUM($B$60:$Y$78,M$60,$C$85:$D96)</f>
        <v>0.14141250013710222</v>
      </c>
      <c r="N96" s="45">
        <f>DSUM($B$60:$Y$78,N$60,$C$85:$D96)</f>
        <v>0.14870530815979072</v>
      </c>
      <c r="O96" s="45">
        <f>DSUM($B$60:$Y$78,O$60,$C$85:$D96)</f>
        <v>0.154633880584119</v>
      </c>
      <c r="P96" s="45">
        <f>DSUM($B$60:$Y$78,P$60,$C$85:$D96)</f>
        <v>0.15948996562014994</v>
      </c>
      <c r="Q96" s="45">
        <f>DSUM($B$60:$Y$78,Q$60,$C$85:$D96)</f>
        <v>0.16346590466545002</v>
      </c>
      <c r="R96" s="45">
        <f>DSUM($B$60:$Y$78,R$60,$C$85:$D96)</f>
        <v>0.16677698801427684</v>
      </c>
      <c r="S96" s="45">
        <f>DSUM($B$60:$Y$78,S$60,$C$85:$D96)</f>
        <v>0.16954771923930975</v>
      </c>
      <c r="T96" s="45">
        <f>DSUM($B$60:$Y$78,T$60,$C$85:$D96)</f>
        <v>0.17182175893825757</v>
      </c>
      <c r="U96" s="45">
        <f>DSUM($B$60:$Y$78,U$60,$C$85:$D96)</f>
        <v>0.17229032956139712</v>
      </c>
      <c r="V96" s="45">
        <f>DSUM($B$60:$Y$78,V$60,$C$85:$D96)</f>
        <v>0.17273556545096194</v>
      </c>
      <c r="W96" s="45">
        <f>DSUM($B$60:$Y$78,W$60,$C$85:$D96)</f>
        <v>0.17316699179389095</v>
      </c>
      <c r="X96" s="45">
        <f>DSUM($B$60:$Y$78,X$60,$C$85:$D96)</f>
        <v>0.1735708711785918</v>
      </c>
      <c r="Y96" s="45">
        <f>DSUM($B$60:$Y$78,Y$60,$C$85:$D96)</f>
        <v>2.0446577325813005</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19" t="s">
        <v>61</v>
      </c>
      <c r="C97" s="115" t="s">
        <v>282</v>
      </c>
      <c r="D97" s="115" t="s">
        <v>283</v>
      </c>
      <c r="E97" s="45">
        <f>DSUM($B$60:$Y$78,E$60,$C$85:$D97)</f>
        <v>1.7202585443510332E-2</v>
      </c>
      <c r="F97" s="45">
        <f>DSUM($B$60:$Y$78,F$60,$C$85:$D97)</f>
        <v>3.493467284666666E-2</v>
      </c>
      <c r="G97" s="45">
        <f>DSUM($B$60:$Y$78,G$60,$C$85:$D97)</f>
        <v>5.3198673676944419E-2</v>
      </c>
      <c r="H97" s="45">
        <f>DSUM($B$60:$Y$78,H$60,$C$85:$D97)</f>
        <v>7.171581482359686E-2</v>
      </c>
      <c r="I97" s="45">
        <f>DSUM($B$60:$Y$78,I$60,$C$85:$D97)</f>
        <v>9.0410076954421964E-2</v>
      </c>
      <c r="J97" s="45">
        <f>DSUM($B$60:$Y$78,J$60,$C$85:$D97)</f>
        <v>0.10748908332514079</v>
      </c>
      <c r="K97" s="45">
        <f>DSUM($B$60:$Y$78,K$60,$C$85:$D97)</f>
        <v>0.12127861764537413</v>
      </c>
      <c r="L97" s="45">
        <f>DSUM($B$60:$Y$78,L$60,$C$85:$D97)</f>
        <v>0.13237445608347972</v>
      </c>
      <c r="M97" s="45">
        <f>DSUM($B$60:$Y$78,M$60,$C$85:$D97)</f>
        <v>0.14141250013710222</v>
      </c>
      <c r="N97" s="45">
        <f>DSUM($B$60:$Y$78,N$60,$C$85:$D97)</f>
        <v>0.14870530815979072</v>
      </c>
      <c r="O97" s="45">
        <f>DSUM($B$60:$Y$78,O$60,$C$85:$D97)</f>
        <v>0.154633880584119</v>
      </c>
      <c r="P97" s="45">
        <f>DSUM($B$60:$Y$78,P$60,$C$85:$D97)</f>
        <v>0.15948996562014994</v>
      </c>
      <c r="Q97" s="45">
        <f>DSUM($B$60:$Y$78,Q$60,$C$85:$D97)</f>
        <v>0.16346590466545002</v>
      </c>
      <c r="R97" s="45">
        <f>DSUM($B$60:$Y$78,R$60,$C$85:$D97)</f>
        <v>0.16677698801427684</v>
      </c>
      <c r="S97" s="45">
        <f>DSUM($B$60:$Y$78,S$60,$C$85:$D97)</f>
        <v>0.16954771923930975</v>
      </c>
      <c r="T97" s="45">
        <f>DSUM($B$60:$Y$78,T$60,$C$85:$D97)</f>
        <v>0.17182175893825757</v>
      </c>
      <c r="U97" s="45">
        <f>DSUM($B$60:$Y$78,U$60,$C$85:$D97)</f>
        <v>0.17229032956139712</v>
      </c>
      <c r="V97" s="45">
        <f>DSUM($B$60:$Y$78,V$60,$C$85:$D97)</f>
        <v>0.17273556545096194</v>
      </c>
      <c r="W97" s="45">
        <f>DSUM($B$60:$Y$78,W$60,$C$85:$D97)</f>
        <v>0.17316699179389095</v>
      </c>
      <c r="X97" s="45">
        <f>DSUM($B$60:$Y$78,X$60,$C$85:$D97)</f>
        <v>0.1735708711785918</v>
      </c>
      <c r="Y97" s="45">
        <f>DSUM($B$60:$Y$78,Y$60,$C$85:$D97)</f>
        <v>2.0446577325813005</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19" t="s">
        <v>62</v>
      </c>
      <c r="C98" s="115" t="s">
        <v>284</v>
      </c>
      <c r="D98" s="115" t="s">
        <v>285</v>
      </c>
      <c r="E98" s="45">
        <f>DSUM($B$60:$Y$78,E$60,$C$85:$D98)</f>
        <v>1.7202585443510332E-2</v>
      </c>
      <c r="F98" s="45">
        <f>DSUM($B$60:$Y$78,F$60,$C$85:$D98)</f>
        <v>3.493467284666666E-2</v>
      </c>
      <c r="G98" s="45">
        <f>DSUM($B$60:$Y$78,G$60,$C$85:$D98)</f>
        <v>5.3198673676944419E-2</v>
      </c>
      <c r="H98" s="45">
        <f>DSUM($B$60:$Y$78,H$60,$C$85:$D98)</f>
        <v>7.171581482359686E-2</v>
      </c>
      <c r="I98" s="45">
        <f>DSUM($B$60:$Y$78,I$60,$C$85:$D98)</f>
        <v>9.0410076954421964E-2</v>
      </c>
      <c r="J98" s="45">
        <f>DSUM($B$60:$Y$78,J$60,$C$85:$D98)</f>
        <v>0.10748908332514079</v>
      </c>
      <c r="K98" s="45">
        <f>DSUM($B$60:$Y$78,K$60,$C$85:$D98)</f>
        <v>0.12127861764537413</v>
      </c>
      <c r="L98" s="45">
        <f>DSUM($B$60:$Y$78,L$60,$C$85:$D98)</f>
        <v>0.13237445608347972</v>
      </c>
      <c r="M98" s="45">
        <f>DSUM($B$60:$Y$78,M$60,$C$85:$D98)</f>
        <v>0.14141250013710222</v>
      </c>
      <c r="N98" s="45">
        <f>DSUM($B$60:$Y$78,N$60,$C$85:$D98)</f>
        <v>0.14870530815979072</v>
      </c>
      <c r="O98" s="45">
        <f>DSUM($B$60:$Y$78,O$60,$C$85:$D98)</f>
        <v>0.154633880584119</v>
      </c>
      <c r="P98" s="45">
        <f>DSUM($B$60:$Y$78,P$60,$C$85:$D98)</f>
        <v>0.15948996562014994</v>
      </c>
      <c r="Q98" s="45">
        <f>DSUM($B$60:$Y$78,Q$60,$C$85:$D98)</f>
        <v>0.16346590466545002</v>
      </c>
      <c r="R98" s="45">
        <f>DSUM($B$60:$Y$78,R$60,$C$85:$D98)</f>
        <v>0.16677698801427684</v>
      </c>
      <c r="S98" s="45">
        <f>DSUM($B$60:$Y$78,S$60,$C$85:$D98)</f>
        <v>0.16954771923930975</v>
      </c>
      <c r="T98" s="45">
        <f>DSUM($B$60:$Y$78,T$60,$C$85:$D98)</f>
        <v>0.17182175893825757</v>
      </c>
      <c r="U98" s="45">
        <f>DSUM($B$60:$Y$78,U$60,$C$85:$D98)</f>
        <v>0.17229032956139712</v>
      </c>
      <c r="V98" s="45">
        <f>DSUM($B$60:$Y$78,V$60,$C$85:$D98)</f>
        <v>0.17273556545096194</v>
      </c>
      <c r="W98" s="45">
        <f>DSUM($B$60:$Y$78,W$60,$C$85:$D98)</f>
        <v>0.17316699179389095</v>
      </c>
      <c r="X98" s="45">
        <f>DSUM($B$60:$Y$78,X$60,$C$85:$D98)</f>
        <v>0.1735708711785918</v>
      </c>
      <c r="Y98" s="45">
        <f>DSUM($B$60:$Y$78,Y$60,$C$85:$D98)</f>
        <v>2.0446577325813005</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19" t="s">
        <v>63</v>
      </c>
      <c r="C99" s="115" t="s">
        <v>286</v>
      </c>
      <c r="D99" s="115" t="s">
        <v>287</v>
      </c>
      <c r="E99" s="45">
        <f>DSUM($B$60:$Y$78,E$60,$C$85:$D99)</f>
        <v>1.7202585443510332E-2</v>
      </c>
      <c r="F99" s="45">
        <f>DSUM($B$60:$Y$78,F$60,$C$85:$D99)</f>
        <v>3.493467284666666E-2</v>
      </c>
      <c r="G99" s="45">
        <f>DSUM($B$60:$Y$78,G$60,$C$85:$D99)</f>
        <v>5.3198673676944419E-2</v>
      </c>
      <c r="H99" s="45">
        <f>DSUM($B$60:$Y$78,H$60,$C$85:$D99)</f>
        <v>7.171581482359686E-2</v>
      </c>
      <c r="I99" s="45">
        <f>DSUM($B$60:$Y$78,I$60,$C$85:$D99)</f>
        <v>9.0410076954421964E-2</v>
      </c>
      <c r="J99" s="45">
        <f>DSUM($B$60:$Y$78,J$60,$C$85:$D99)</f>
        <v>0.10748908332514079</v>
      </c>
      <c r="K99" s="45">
        <f>DSUM($B$60:$Y$78,K$60,$C$85:$D99)</f>
        <v>0.12127861764537413</v>
      </c>
      <c r="L99" s="45">
        <f>DSUM($B$60:$Y$78,L$60,$C$85:$D99)</f>
        <v>0.13237445608347972</v>
      </c>
      <c r="M99" s="45">
        <f>DSUM($B$60:$Y$78,M$60,$C$85:$D99)</f>
        <v>0.14141250013710222</v>
      </c>
      <c r="N99" s="45">
        <f>DSUM($B$60:$Y$78,N$60,$C$85:$D99)</f>
        <v>0.14870530815979072</v>
      </c>
      <c r="O99" s="45">
        <f>DSUM($B$60:$Y$78,O$60,$C$85:$D99)</f>
        <v>0.154633880584119</v>
      </c>
      <c r="P99" s="45">
        <f>DSUM($B$60:$Y$78,P$60,$C$85:$D99)</f>
        <v>0.15948996562014994</v>
      </c>
      <c r="Q99" s="45">
        <f>DSUM($B$60:$Y$78,Q$60,$C$85:$D99)</f>
        <v>0.16346590466545002</v>
      </c>
      <c r="R99" s="45">
        <f>DSUM($B$60:$Y$78,R$60,$C$85:$D99)</f>
        <v>0.16677698801427684</v>
      </c>
      <c r="S99" s="45">
        <f>DSUM($B$60:$Y$78,S$60,$C$85:$D99)</f>
        <v>0.16954771923930975</v>
      </c>
      <c r="T99" s="45">
        <f>DSUM($B$60:$Y$78,T$60,$C$85:$D99)</f>
        <v>0.17182175893825757</v>
      </c>
      <c r="U99" s="45">
        <f>DSUM($B$60:$Y$78,U$60,$C$85:$D99)</f>
        <v>0.17229032956139712</v>
      </c>
      <c r="V99" s="45">
        <f>DSUM($B$60:$Y$78,V$60,$C$85:$D99)</f>
        <v>0.17273556545096194</v>
      </c>
      <c r="W99" s="45">
        <f>DSUM($B$60:$Y$78,W$60,$C$85:$D99)</f>
        <v>0.17316699179389095</v>
      </c>
      <c r="X99" s="45">
        <f>DSUM($B$60:$Y$78,X$60,$C$85:$D99)</f>
        <v>0.1735708711785918</v>
      </c>
      <c r="Y99" s="45">
        <f>DSUM($B$60:$Y$78,Y$60,$C$85:$D99)</f>
        <v>2.0446577325813005</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19" t="s">
        <v>64</v>
      </c>
      <c r="C100" s="115" t="s">
        <v>288</v>
      </c>
      <c r="D100" s="115" t="s">
        <v>289</v>
      </c>
      <c r="E100" s="45">
        <f>DSUM($B$60:$Y$78,E$60,$C$85:$D100)</f>
        <v>1.7202585443510332E-2</v>
      </c>
      <c r="F100" s="45">
        <f>DSUM($B$60:$Y$78,F$60,$C$85:$D100)</f>
        <v>3.493467284666666E-2</v>
      </c>
      <c r="G100" s="45">
        <f>DSUM($B$60:$Y$78,G$60,$C$85:$D100)</f>
        <v>5.3198673676944419E-2</v>
      </c>
      <c r="H100" s="45">
        <f>DSUM($B$60:$Y$78,H$60,$C$85:$D100)</f>
        <v>7.171581482359686E-2</v>
      </c>
      <c r="I100" s="45">
        <f>DSUM($B$60:$Y$78,I$60,$C$85:$D100)</f>
        <v>9.0410076954421964E-2</v>
      </c>
      <c r="J100" s="45">
        <f>DSUM($B$60:$Y$78,J$60,$C$85:$D100)</f>
        <v>0.10748908332514079</v>
      </c>
      <c r="K100" s="45">
        <f>DSUM($B$60:$Y$78,K$60,$C$85:$D100)</f>
        <v>0.12127861764537413</v>
      </c>
      <c r="L100" s="45">
        <f>DSUM($B$60:$Y$78,L$60,$C$85:$D100)</f>
        <v>0.13237445608347972</v>
      </c>
      <c r="M100" s="45">
        <f>DSUM($B$60:$Y$78,M$60,$C$85:$D100)</f>
        <v>0.14141250013710222</v>
      </c>
      <c r="N100" s="45">
        <f>DSUM($B$60:$Y$78,N$60,$C$85:$D100)</f>
        <v>0.14870530815979072</v>
      </c>
      <c r="O100" s="45">
        <f>DSUM($B$60:$Y$78,O$60,$C$85:$D100)</f>
        <v>0.154633880584119</v>
      </c>
      <c r="P100" s="45">
        <f>DSUM($B$60:$Y$78,P$60,$C$85:$D100)</f>
        <v>0.15948996562014994</v>
      </c>
      <c r="Q100" s="45">
        <f>DSUM($B$60:$Y$78,Q$60,$C$85:$D100)</f>
        <v>0.16346590466545002</v>
      </c>
      <c r="R100" s="45">
        <f>DSUM($B$60:$Y$78,R$60,$C$85:$D100)</f>
        <v>0.16677698801427684</v>
      </c>
      <c r="S100" s="45">
        <f>DSUM($B$60:$Y$78,S$60,$C$85:$D100)</f>
        <v>0.16954771923930975</v>
      </c>
      <c r="T100" s="45">
        <f>DSUM($B$60:$Y$78,T$60,$C$85:$D100)</f>
        <v>0.17182175893825757</v>
      </c>
      <c r="U100" s="45">
        <f>DSUM($B$60:$Y$78,U$60,$C$85:$D100)</f>
        <v>0.17229032956139712</v>
      </c>
      <c r="V100" s="45">
        <f>DSUM($B$60:$Y$78,V$60,$C$85:$D100)</f>
        <v>0.17273556545096194</v>
      </c>
      <c r="W100" s="45">
        <f>DSUM($B$60:$Y$78,W$60,$C$85:$D100)</f>
        <v>0.17316699179389095</v>
      </c>
      <c r="X100" s="45">
        <f>DSUM($B$60:$Y$78,X$60,$C$85:$D100)</f>
        <v>0.1735708711785918</v>
      </c>
      <c r="Y100" s="45">
        <f>DSUM($B$60:$Y$78,Y$60,$C$85:$D100)</f>
        <v>2.0446577325813005</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19" t="s">
        <v>65</v>
      </c>
      <c r="C101" s="115" t="s">
        <v>290</v>
      </c>
      <c r="D101" s="115" t="s">
        <v>291</v>
      </c>
      <c r="E101" s="45">
        <f>DSUM($B$60:$Y$78,E$60,$C$85:$D101)</f>
        <v>1.7202585443510332E-2</v>
      </c>
      <c r="F101" s="45">
        <f>DSUM($B$60:$Y$78,F$60,$C$85:$D101)</f>
        <v>3.493467284666666E-2</v>
      </c>
      <c r="G101" s="45">
        <f>DSUM($B$60:$Y$78,G$60,$C$85:$D101)</f>
        <v>5.3198673676944419E-2</v>
      </c>
      <c r="H101" s="45">
        <f>DSUM($B$60:$Y$78,H$60,$C$85:$D101)</f>
        <v>7.171581482359686E-2</v>
      </c>
      <c r="I101" s="45">
        <f>DSUM($B$60:$Y$78,I$60,$C$85:$D101)</f>
        <v>9.0410076954421964E-2</v>
      </c>
      <c r="J101" s="45">
        <f>DSUM($B$60:$Y$78,J$60,$C$85:$D101)</f>
        <v>0.10748908332514079</v>
      </c>
      <c r="K101" s="45">
        <f>DSUM($B$60:$Y$78,K$60,$C$85:$D101)</f>
        <v>0.12127861764537413</v>
      </c>
      <c r="L101" s="45">
        <f>DSUM($B$60:$Y$78,L$60,$C$85:$D101)</f>
        <v>0.13237445608347972</v>
      </c>
      <c r="M101" s="45">
        <f>DSUM($B$60:$Y$78,M$60,$C$85:$D101)</f>
        <v>0.14141250013710222</v>
      </c>
      <c r="N101" s="45">
        <f>DSUM($B$60:$Y$78,N$60,$C$85:$D101)</f>
        <v>0.14870530815979072</v>
      </c>
      <c r="O101" s="45">
        <f>DSUM($B$60:$Y$78,O$60,$C$85:$D101)</f>
        <v>0.154633880584119</v>
      </c>
      <c r="P101" s="45">
        <f>DSUM($B$60:$Y$78,P$60,$C$85:$D101)</f>
        <v>0.15948996562014994</v>
      </c>
      <c r="Q101" s="45">
        <f>DSUM($B$60:$Y$78,Q$60,$C$85:$D101)</f>
        <v>0.16346590466545002</v>
      </c>
      <c r="R101" s="45">
        <f>DSUM($B$60:$Y$78,R$60,$C$85:$D101)</f>
        <v>0.16677698801427684</v>
      </c>
      <c r="S101" s="45">
        <f>DSUM($B$60:$Y$78,S$60,$C$85:$D101)</f>
        <v>0.16954771923930975</v>
      </c>
      <c r="T101" s="45">
        <f>DSUM($B$60:$Y$78,T$60,$C$85:$D101)</f>
        <v>0.17182175893825757</v>
      </c>
      <c r="U101" s="45">
        <f>DSUM($B$60:$Y$78,U$60,$C$85:$D101)</f>
        <v>0.17229032956139712</v>
      </c>
      <c r="V101" s="45">
        <f>DSUM($B$60:$Y$78,V$60,$C$85:$D101)</f>
        <v>0.17273556545096194</v>
      </c>
      <c r="W101" s="45">
        <f>DSUM($B$60:$Y$78,W$60,$C$85:$D101)</f>
        <v>0.17316699179389095</v>
      </c>
      <c r="X101" s="45">
        <f>DSUM($B$60:$Y$78,X$60,$C$85:$D101)</f>
        <v>0.1735708711785918</v>
      </c>
      <c r="Y101" s="45">
        <f>DSUM($B$60:$Y$78,Y$60,$C$85:$D101)</f>
        <v>2.0446577325813005</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19" t="s">
        <v>66</v>
      </c>
      <c r="C102" s="115" t="s">
        <v>292</v>
      </c>
      <c r="D102" s="115" t="s">
        <v>293</v>
      </c>
      <c r="E102" s="45">
        <f>DSUM($B$60:$Y$78,E$60,$C$85:$D102)</f>
        <v>1.7202585443510332E-2</v>
      </c>
      <c r="F102" s="45">
        <f>DSUM($B$60:$Y$78,F$60,$C$85:$D102)</f>
        <v>3.493467284666666E-2</v>
      </c>
      <c r="G102" s="45">
        <f>DSUM($B$60:$Y$78,G$60,$C$85:$D102)</f>
        <v>5.3198673676944419E-2</v>
      </c>
      <c r="H102" s="45">
        <f>DSUM($B$60:$Y$78,H$60,$C$85:$D102)</f>
        <v>7.171581482359686E-2</v>
      </c>
      <c r="I102" s="45">
        <f>DSUM($B$60:$Y$78,I$60,$C$85:$D102)</f>
        <v>9.0410076954421964E-2</v>
      </c>
      <c r="J102" s="45">
        <f>DSUM($B$60:$Y$78,J$60,$C$85:$D102)</f>
        <v>0.10748908332514079</v>
      </c>
      <c r="K102" s="45">
        <f>DSUM($B$60:$Y$78,K$60,$C$85:$D102)</f>
        <v>0.12127861764537413</v>
      </c>
      <c r="L102" s="45">
        <f>DSUM($B$60:$Y$78,L$60,$C$85:$D102)</f>
        <v>0.13237445608347972</v>
      </c>
      <c r="M102" s="45">
        <f>DSUM($B$60:$Y$78,M$60,$C$85:$D102)</f>
        <v>0.14141250013710222</v>
      </c>
      <c r="N102" s="45">
        <f>DSUM($B$60:$Y$78,N$60,$C$85:$D102)</f>
        <v>0.14870530815979072</v>
      </c>
      <c r="O102" s="45">
        <f>DSUM($B$60:$Y$78,O$60,$C$85:$D102)</f>
        <v>0.154633880584119</v>
      </c>
      <c r="P102" s="45">
        <f>DSUM($B$60:$Y$78,P$60,$C$85:$D102)</f>
        <v>0.15948996562014994</v>
      </c>
      <c r="Q102" s="45">
        <f>DSUM($B$60:$Y$78,Q$60,$C$85:$D102)</f>
        <v>0.16346590466545002</v>
      </c>
      <c r="R102" s="45">
        <f>DSUM($B$60:$Y$78,R$60,$C$85:$D102)</f>
        <v>0.16677698801427684</v>
      </c>
      <c r="S102" s="45">
        <f>DSUM($B$60:$Y$78,S$60,$C$85:$D102)</f>
        <v>0.16954771923930975</v>
      </c>
      <c r="T102" s="45">
        <f>DSUM($B$60:$Y$78,T$60,$C$85:$D102)</f>
        <v>0.17182175893825757</v>
      </c>
      <c r="U102" s="45">
        <f>DSUM($B$60:$Y$78,U$60,$C$85:$D102)</f>
        <v>0.17229032956139712</v>
      </c>
      <c r="V102" s="45">
        <f>DSUM($B$60:$Y$78,V$60,$C$85:$D102)</f>
        <v>0.17273556545096194</v>
      </c>
      <c r="W102" s="45">
        <f>DSUM($B$60:$Y$78,W$60,$C$85:$D102)</f>
        <v>0.17316699179389095</v>
      </c>
      <c r="X102" s="45">
        <f>DSUM($B$60:$Y$78,X$60,$C$85:$D102)</f>
        <v>0.1735708711785918</v>
      </c>
      <c r="Y102" s="45">
        <f>DSUM($B$60:$Y$78,Y$60,$C$85:$D102)</f>
        <v>2.0446577325813005</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19" t="s">
        <v>67</v>
      </c>
      <c r="C103" s="115" t="s">
        <v>294</v>
      </c>
      <c r="D103" s="115" t="s">
        <v>295</v>
      </c>
      <c r="E103" s="45">
        <f>DSUM($B$60:$Y$78,E$60,$C$85:$D103)</f>
        <v>1.7202585443510332E-2</v>
      </c>
      <c r="F103" s="45">
        <f>DSUM($B$60:$Y$78,F$60,$C$85:$D103)</f>
        <v>3.493467284666666E-2</v>
      </c>
      <c r="G103" s="45">
        <f>DSUM($B$60:$Y$78,G$60,$C$85:$D103)</f>
        <v>5.3198673676944419E-2</v>
      </c>
      <c r="H103" s="45">
        <f>DSUM($B$60:$Y$78,H$60,$C$85:$D103)</f>
        <v>7.171581482359686E-2</v>
      </c>
      <c r="I103" s="45">
        <f>DSUM($B$60:$Y$78,I$60,$C$85:$D103)</f>
        <v>9.0410076954421964E-2</v>
      </c>
      <c r="J103" s="45">
        <f>DSUM($B$60:$Y$78,J$60,$C$85:$D103)</f>
        <v>0.10748908332514079</v>
      </c>
      <c r="K103" s="45">
        <f>DSUM($B$60:$Y$78,K$60,$C$85:$D103)</f>
        <v>0.12127861764537413</v>
      </c>
      <c r="L103" s="45">
        <f>DSUM($B$60:$Y$78,L$60,$C$85:$D103)</f>
        <v>0.13237445608347972</v>
      </c>
      <c r="M103" s="45">
        <f>DSUM($B$60:$Y$78,M$60,$C$85:$D103)</f>
        <v>0.14141250013710222</v>
      </c>
      <c r="N103" s="45">
        <f>DSUM($B$60:$Y$78,N$60,$C$85:$D103)</f>
        <v>0.14870530815979072</v>
      </c>
      <c r="O103" s="45">
        <f>DSUM($B$60:$Y$78,O$60,$C$85:$D103)</f>
        <v>0.154633880584119</v>
      </c>
      <c r="P103" s="45">
        <f>DSUM($B$60:$Y$78,P$60,$C$85:$D103)</f>
        <v>0.15948996562014994</v>
      </c>
      <c r="Q103" s="45">
        <f>DSUM($B$60:$Y$78,Q$60,$C$85:$D103)</f>
        <v>0.16346590466545002</v>
      </c>
      <c r="R103" s="45">
        <f>DSUM($B$60:$Y$78,R$60,$C$85:$D103)</f>
        <v>0.16677698801427684</v>
      </c>
      <c r="S103" s="45">
        <f>DSUM($B$60:$Y$78,S$60,$C$85:$D103)</f>
        <v>0.16954771923930975</v>
      </c>
      <c r="T103" s="45">
        <f>DSUM($B$60:$Y$78,T$60,$C$85:$D103)</f>
        <v>0.17182175893825757</v>
      </c>
      <c r="U103" s="45">
        <f>DSUM($B$60:$Y$78,U$60,$C$85:$D103)</f>
        <v>0.17229032956139712</v>
      </c>
      <c r="V103" s="45">
        <f>DSUM($B$60:$Y$78,V$60,$C$85:$D103)</f>
        <v>0.17273556545096194</v>
      </c>
      <c r="W103" s="45">
        <f>DSUM($B$60:$Y$78,W$60,$C$85:$D103)</f>
        <v>0.17316699179389095</v>
      </c>
      <c r="X103" s="45">
        <f>DSUM($B$60:$Y$78,X$60,$C$85:$D103)</f>
        <v>0.1735708711785918</v>
      </c>
      <c r="Y103" s="45">
        <f>DSUM($B$60:$Y$78,Y$60,$C$85:$D103)</f>
        <v>2.0446577325813005</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19" t="s">
        <v>68</v>
      </c>
      <c r="C104" s="115" t="s">
        <v>296</v>
      </c>
      <c r="D104" s="115" t="s">
        <v>297</v>
      </c>
      <c r="E104" s="45">
        <f>DSUM($B$60:$Y$78,E$60,$C$85:$D104)</f>
        <v>1.7202585443510332E-2</v>
      </c>
      <c r="F104" s="45">
        <f>DSUM($B$60:$Y$78,F$60,$C$85:$D104)</f>
        <v>3.493467284666666E-2</v>
      </c>
      <c r="G104" s="45">
        <f>DSUM($B$60:$Y$78,G$60,$C$85:$D104)</f>
        <v>5.3198673676944419E-2</v>
      </c>
      <c r="H104" s="45">
        <f>DSUM($B$60:$Y$78,H$60,$C$85:$D104)</f>
        <v>7.171581482359686E-2</v>
      </c>
      <c r="I104" s="45">
        <f>DSUM($B$60:$Y$78,I$60,$C$85:$D104)</f>
        <v>9.0410076954421964E-2</v>
      </c>
      <c r="J104" s="45">
        <f>DSUM($B$60:$Y$78,J$60,$C$85:$D104)</f>
        <v>0.10748908332514079</v>
      </c>
      <c r="K104" s="45">
        <f>DSUM($B$60:$Y$78,K$60,$C$85:$D104)</f>
        <v>0.12127861764537413</v>
      </c>
      <c r="L104" s="45">
        <f>DSUM($B$60:$Y$78,L$60,$C$85:$D104)</f>
        <v>0.13237445608347972</v>
      </c>
      <c r="M104" s="45">
        <f>DSUM($B$60:$Y$78,M$60,$C$85:$D104)</f>
        <v>0.14141250013710222</v>
      </c>
      <c r="N104" s="45">
        <f>DSUM($B$60:$Y$78,N$60,$C$85:$D104)</f>
        <v>0.14870530815979072</v>
      </c>
      <c r="O104" s="45">
        <f>DSUM($B$60:$Y$78,O$60,$C$85:$D104)</f>
        <v>0.154633880584119</v>
      </c>
      <c r="P104" s="45">
        <f>DSUM($B$60:$Y$78,P$60,$C$85:$D104)</f>
        <v>0.15948996562014994</v>
      </c>
      <c r="Q104" s="45">
        <f>DSUM($B$60:$Y$78,Q$60,$C$85:$D104)</f>
        <v>0.16346590466545002</v>
      </c>
      <c r="R104" s="45">
        <f>DSUM($B$60:$Y$78,R$60,$C$85:$D104)</f>
        <v>0.16677698801427684</v>
      </c>
      <c r="S104" s="45">
        <f>DSUM($B$60:$Y$78,S$60,$C$85:$D104)</f>
        <v>0.16954771923930975</v>
      </c>
      <c r="T104" s="45">
        <f>DSUM($B$60:$Y$78,T$60,$C$85:$D104)</f>
        <v>0.17182175893825757</v>
      </c>
      <c r="U104" s="45">
        <f>DSUM($B$60:$Y$78,U$60,$C$85:$D104)</f>
        <v>0.17229032956139712</v>
      </c>
      <c r="V104" s="45">
        <f>DSUM($B$60:$Y$78,V$60,$C$85:$D104)</f>
        <v>0.17273556545096194</v>
      </c>
      <c r="W104" s="45">
        <f>DSUM($B$60:$Y$78,W$60,$C$85:$D104)</f>
        <v>0.17316699179389095</v>
      </c>
      <c r="X104" s="45">
        <f>DSUM($B$60:$Y$78,X$60,$C$85:$D104)</f>
        <v>0.1735708711785918</v>
      </c>
      <c r="Y104" s="45">
        <f>DSUM($B$60:$Y$78,Y$60,$C$85:$D104)</f>
        <v>2.0446577325813005</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19" t="s">
        <v>69</v>
      </c>
      <c r="C105" s="115" t="s">
        <v>298</v>
      </c>
      <c r="D105" s="115" t="s">
        <v>299</v>
      </c>
      <c r="E105" s="45">
        <f>DSUM($B$60:$Y$78,E$60,$C$85:$D105)</f>
        <v>1.7202585443510332E-2</v>
      </c>
      <c r="F105" s="45">
        <f>DSUM($B$60:$Y$78,F$60,$C$85:$D105)</f>
        <v>3.493467284666666E-2</v>
      </c>
      <c r="G105" s="45">
        <f>DSUM($B$60:$Y$78,G$60,$C$85:$D105)</f>
        <v>5.3198673676944419E-2</v>
      </c>
      <c r="H105" s="45">
        <f>DSUM($B$60:$Y$78,H$60,$C$85:$D105)</f>
        <v>7.171581482359686E-2</v>
      </c>
      <c r="I105" s="45">
        <f>DSUM($B$60:$Y$78,I$60,$C$85:$D105)</f>
        <v>9.0410076954421964E-2</v>
      </c>
      <c r="J105" s="45">
        <f>DSUM($B$60:$Y$78,J$60,$C$85:$D105)</f>
        <v>0.10748908332514079</v>
      </c>
      <c r="K105" s="45">
        <f>DSUM($B$60:$Y$78,K$60,$C$85:$D105)</f>
        <v>0.12127861764537413</v>
      </c>
      <c r="L105" s="45">
        <f>DSUM($B$60:$Y$78,L$60,$C$85:$D105)</f>
        <v>0.13237445608347972</v>
      </c>
      <c r="M105" s="45">
        <f>DSUM($B$60:$Y$78,M$60,$C$85:$D105)</f>
        <v>0.14141250013710222</v>
      </c>
      <c r="N105" s="45">
        <f>DSUM($B$60:$Y$78,N$60,$C$85:$D105)</f>
        <v>0.14870530815979072</v>
      </c>
      <c r="O105" s="45">
        <f>DSUM($B$60:$Y$78,O$60,$C$85:$D105)</f>
        <v>0.154633880584119</v>
      </c>
      <c r="P105" s="45">
        <f>DSUM($B$60:$Y$78,P$60,$C$85:$D105)</f>
        <v>0.15948996562014994</v>
      </c>
      <c r="Q105" s="45">
        <f>DSUM($B$60:$Y$78,Q$60,$C$85:$D105)</f>
        <v>0.16346590466545002</v>
      </c>
      <c r="R105" s="45">
        <f>DSUM($B$60:$Y$78,R$60,$C$85:$D105)</f>
        <v>0.16677698801427684</v>
      </c>
      <c r="S105" s="45">
        <f>DSUM($B$60:$Y$78,S$60,$C$85:$D105)</f>
        <v>0.16954771923930975</v>
      </c>
      <c r="T105" s="45">
        <f>DSUM($B$60:$Y$78,T$60,$C$85:$D105)</f>
        <v>0.17182175893825757</v>
      </c>
      <c r="U105" s="45">
        <f>DSUM($B$60:$Y$78,U$60,$C$85:$D105)</f>
        <v>0.17229032956139712</v>
      </c>
      <c r="V105" s="45">
        <f>DSUM($B$60:$Y$78,V$60,$C$85:$D105)</f>
        <v>0.17273556545096194</v>
      </c>
      <c r="W105" s="45">
        <f>DSUM($B$60:$Y$78,W$60,$C$85:$D105)</f>
        <v>0.17316699179389095</v>
      </c>
      <c r="X105" s="45">
        <f>DSUM($B$60:$Y$78,X$60,$C$85:$D105)</f>
        <v>0.1735708711785918</v>
      </c>
      <c r="Y105" s="45">
        <f>DSUM($B$60:$Y$78,Y$60,$C$85:$D105)</f>
        <v>2.0446577325813005</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19" t="s">
        <v>70</v>
      </c>
      <c r="C106" s="115" t="s">
        <v>300</v>
      </c>
      <c r="D106" s="115" t="s">
        <v>301</v>
      </c>
      <c r="E106" s="45">
        <f>DSUM($B$60:$Y$78,E$60,$C$85:$D106)</f>
        <v>1.7202585443510332E-2</v>
      </c>
      <c r="F106" s="45">
        <f>DSUM($B$60:$Y$78,F$60,$C$85:$D106)</f>
        <v>3.493467284666666E-2</v>
      </c>
      <c r="G106" s="45">
        <f>DSUM($B$60:$Y$78,G$60,$C$85:$D106)</f>
        <v>5.3198673676944419E-2</v>
      </c>
      <c r="H106" s="45">
        <f>DSUM($B$60:$Y$78,H$60,$C$85:$D106)</f>
        <v>7.171581482359686E-2</v>
      </c>
      <c r="I106" s="45">
        <f>DSUM($B$60:$Y$78,I$60,$C$85:$D106)</f>
        <v>9.0410076954421964E-2</v>
      </c>
      <c r="J106" s="45">
        <f>DSUM($B$60:$Y$78,J$60,$C$85:$D106)</f>
        <v>0.10748908332514079</v>
      </c>
      <c r="K106" s="45">
        <f>DSUM($B$60:$Y$78,K$60,$C$85:$D106)</f>
        <v>0.12127861764537413</v>
      </c>
      <c r="L106" s="45">
        <f>DSUM($B$60:$Y$78,L$60,$C$85:$D106)</f>
        <v>0.13237445608347972</v>
      </c>
      <c r="M106" s="45">
        <f>DSUM($B$60:$Y$78,M$60,$C$85:$D106)</f>
        <v>0.14141250013710222</v>
      </c>
      <c r="N106" s="45">
        <f>DSUM($B$60:$Y$78,N$60,$C$85:$D106)</f>
        <v>0.14870530815979072</v>
      </c>
      <c r="O106" s="45">
        <f>DSUM($B$60:$Y$78,O$60,$C$85:$D106)</f>
        <v>0.154633880584119</v>
      </c>
      <c r="P106" s="45">
        <f>DSUM($B$60:$Y$78,P$60,$C$85:$D106)</f>
        <v>0.15948996562014994</v>
      </c>
      <c r="Q106" s="45">
        <f>DSUM($B$60:$Y$78,Q$60,$C$85:$D106)</f>
        <v>0.16346590466545002</v>
      </c>
      <c r="R106" s="45">
        <f>DSUM($B$60:$Y$78,R$60,$C$85:$D106)</f>
        <v>0.16677698801427684</v>
      </c>
      <c r="S106" s="45">
        <f>DSUM($B$60:$Y$78,S$60,$C$85:$D106)</f>
        <v>0.16954771923930975</v>
      </c>
      <c r="T106" s="45">
        <f>DSUM($B$60:$Y$78,T$60,$C$85:$D106)</f>
        <v>0.17182175893825757</v>
      </c>
      <c r="U106" s="45">
        <f>DSUM($B$60:$Y$78,U$60,$C$85:$D106)</f>
        <v>0.17229032956139712</v>
      </c>
      <c r="V106" s="45">
        <f>DSUM($B$60:$Y$78,V$60,$C$85:$D106)</f>
        <v>0.17273556545096194</v>
      </c>
      <c r="W106" s="45">
        <f>DSUM($B$60:$Y$78,W$60,$C$85:$D106)</f>
        <v>0.17316699179389095</v>
      </c>
      <c r="X106" s="45">
        <f>DSUM($B$60:$Y$78,X$60,$C$85:$D106)</f>
        <v>0.1735708711785918</v>
      </c>
      <c r="Y106" s="45">
        <f>DSUM($B$60:$Y$78,Y$60,$C$85:$D106)</f>
        <v>2.0446577325813005</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19" t="s">
        <v>330</v>
      </c>
      <c r="C107" s="115" t="s">
        <v>302</v>
      </c>
      <c r="D107" s="115" t="s">
        <v>331</v>
      </c>
      <c r="E107" s="45">
        <f>DSUM($B$60:$Y$78,E$60,$C$85:$D107)</f>
        <v>1.7202585443510332E-2</v>
      </c>
      <c r="F107" s="45">
        <f>DSUM($B$60:$Y$78,F$60,$C$85:$D107)</f>
        <v>3.493467284666666E-2</v>
      </c>
      <c r="G107" s="45">
        <f>DSUM($B$60:$Y$78,G$60,$C$85:$D107)</f>
        <v>5.3198673676944419E-2</v>
      </c>
      <c r="H107" s="45">
        <f>DSUM($B$60:$Y$78,H$60,$C$85:$D107)</f>
        <v>7.171581482359686E-2</v>
      </c>
      <c r="I107" s="45">
        <f>DSUM($B$60:$Y$78,I$60,$C$85:$D107)</f>
        <v>9.0410076954421964E-2</v>
      </c>
      <c r="J107" s="45">
        <f>DSUM($B$60:$Y$78,J$60,$C$85:$D107)</f>
        <v>0.10748908332514079</v>
      </c>
      <c r="K107" s="45">
        <f>DSUM($B$60:$Y$78,K$60,$C$85:$D107)</f>
        <v>0.12127861764537413</v>
      </c>
      <c r="L107" s="45">
        <f>DSUM($B$60:$Y$78,L$60,$C$85:$D107)</f>
        <v>0.13237445608347972</v>
      </c>
      <c r="M107" s="45">
        <f>DSUM($B$60:$Y$78,M$60,$C$85:$D107)</f>
        <v>0.14141250013710222</v>
      </c>
      <c r="N107" s="45">
        <f>DSUM($B$60:$Y$78,N$60,$C$85:$D107)</f>
        <v>0.14870530815979072</v>
      </c>
      <c r="O107" s="45">
        <f>DSUM($B$60:$Y$78,O$60,$C$85:$D107)</f>
        <v>0.154633880584119</v>
      </c>
      <c r="P107" s="45">
        <f>DSUM($B$60:$Y$78,P$60,$C$85:$D107)</f>
        <v>0.15948996562014994</v>
      </c>
      <c r="Q107" s="45">
        <f>DSUM($B$60:$Y$78,Q$60,$C$85:$D107)</f>
        <v>0.16346590466545002</v>
      </c>
      <c r="R107" s="45">
        <f>DSUM($B$60:$Y$78,R$60,$C$85:$D107)</f>
        <v>0.16677698801427684</v>
      </c>
      <c r="S107" s="45">
        <f>DSUM($B$60:$Y$78,S$60,$C$85:$D107)</f>
        <v>0.16954771923930975</v>
      </c>
      <c r="T107" s="45">
        <f>DSUM($B$60:$Y$78,T$60,$C$85:$D107)</f>
        <v>0.17182175893825757</v>
      </c>
      <c r="U107" s="45">
        <f>DSUM($B$60:$Y$78,U$60,$C$85:$D107)</f>
        <v>0.17229032956139712</v>
      </c>
      <c r="V107" s="45">
        <f>DSUM($B$60:$Y$78,V$60,$C$85:$D107)</f>
        <v>0.17273556545096194</v>
      </c>
      <c r="W107" s="45">
        <f>DSUM($B$60:$Y$78,W$60,$C$85:$D107)</f>
        <v>0.17316699179389095</v>
      </c>
      <c r="X107" s="45">
        <f>DSUM($B$60:$Y$78,X$60,$C$85:$D107)</f>
        <v>0.1735708711785918</v>
      </c>
      <c r="Y107" s="45">
        <f>DSUM($B$60:$Y$78,Y$60,$C$85:$D107)</f>
        <v>2.0446577325813005</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19" t="s">
        <v>332</v>
      </c>
      <c r="C108" s="115" t="s">
        <v>333</v>
      </c>
      <c r="D108" s="115" t="s">
        <v>334</v>
      </c>
      <c r="E108" s="45">
        <f>DSUM($B$60:$Y$78,E$60,$C$85:$D108)</f>
        <v>1.7202585443510332E-2</v>
      </c>
      <c r="F108" s="45">
        <f>DSUM($B$60:$Y$78,F$60,$C$85:$D108)</f>
        <v>3.493467284666666E-2</v>
      </c>
      <c r="G108" s="45">
        <f>DSUM($B$60:$Y$78,G$60,$C$85:$D108)</f>
        <v>5.3198673676944419E-2</v>
      </c>
      <c r="H108" s="45">
        <f>DSUM($B$60:$Y$78,H$60,$C$85:$D108)</f>
        <v>7.171581482359686E-2</v>
      </c>
      <c r="I108" s="45">
        <f>DSUM($B$60:$Y$78,I$60,$C$85:$D108)</f>
        <v>9.0410076954421964E-2</v>
      </c>
      <c r="J108" s="45">
        <f>DSUM($B$60:$Y$78,J$60,$C$85:$D108)</f>
        <v>0.10748908332514079</v>
      </c>
      <c r="K108" s="45">
        <f>DSUM($B$60:$Y$78,K$60,$C$85:$D108)</f>
        <v>0.12127861764537413</v>
      </c>
      <c r="L108" s="45">
        <f>DSUM($B$60:$Y$78,L$60,$C$85:$D108)</f>
        <v>0.13237445608347972</v>
      </c>
      <c r="M108" s="45">
        <f>DSUM($B$60:$Y$78,M$60,$C$85:$D108)</f>
        <v>0.14141250013710222</v>
      </c>
      <c r="N108" s="45">
        <f>DSUM($B$60:$Y$78,N$60,$C$85:$D108)</f>
        <v>0.14870530815979072</v>
      </c>
      <c r="O108" s="45">
        <f>DSUM($B$60:$Y$78,O$60,$C$85:$D108)</f>
        <v>0.154633880584119</v>
      </c>
      <c r="P108" s="45">
        <f>DSUM($B$60:$Y$78,P$60,$C$85:$D108)</f>
        <v>0.15948996562014994</v>
      </c>
      <c r="Q108" s="45">
        <f>DSUM($B$60:$Y$78,Q$60,$C$85:$D108)</f>
        <v>0.16346590466545002</v>
      </c>
      <c r="R108" s="45">
        <f>DSUM($B$60:$Y$78,R$60,$C$85:$D108)</f>
        <v>0.16677698801427684</v>
      </c>
      <c r="S108" s="45">
        <f>DSUM($B$60:$Y$78,S$60,$C$85:$D108)</f>
        <v>0.16954771923930975</v>
      </c>
      <c r="T108" s="45">
        <f>DSUM($B$60:$Y$78,T$60,$C$85:$D108)</f>
        <v>0.17182175893825757</v>
      </c>
      <c r="U108" s="45">
        <f>DSUM($B$60:$Y$78,U$60,$C$85:$D108)</f>
        <v>0.17229032956139712</v>
      </c>
      <c r="V108" s="45">
        <f>DSUM($B$60:$Y$78,V$60,$C$85:$D108)</f>
        <v>0.17273556545096194</v>
      </c>
      <c r="W108" s="45">
        <f>DSUM($B$60:$Y$78,W$60,$C$85:$D108)</f>
        <v>0.17316699179389095</v>
      </c>
      <c r="X108" s="45">
        <f>DSUM($B$60:$Y$78,X$60,$C$85:$D108)</f>
        <v>0.1735708711785918</v>
      </c>
      <c r="Y108" s="45">
        <f>DSUM($B$60:$Y$78,Y$60,$C$85:$D108)</f>
        <v>2.0446577325813005</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19" t="s">
        <v>335</v>
      </c>
      <c r="C109" s="115" t="s">
        <v>336</v>
      </c>
      <c r="D109" s="115" t="s">
        <v>337</v>
      </c>
      <c r="E109" s="45">
        <f>DSUM($B$60:$Y$78,E$60,$C$85:$D109)</f>
        <v>1.7202585443510332E-2</v>
      </c>
      <c r="F109" s="45">
        <f>DSUM($B$60:$Y$78,F$60,$C$85:$D109)</f>
        <v>3.493467284666666E-2</v>
      </c>
      <c r="G109" s="45">
        <f>DSUM($B$60:$Y$78,G$60,$C$85:$D109)</f>
        <v>5.3198673676944419E-2</v>
      </c>
      <c r="H109" s="45">
        <f>DSUM($B$60:$Y$78,H$60,$C$85:$D109)</f>
        <v>7.171581482359686E-2</v>
      </c>
      <c r="I109" s="45">
        <f>DSUM($B$60:$Y$78,I$60,$C$85:$D109)</f>
        <v>9.0410076954421964E-2</v>
      </c>
      <c r="J109" s="45">
        <f>DSUM($B$60:$Y$78,J$60,$C$85:$D109)</f>
        <v>0.10748908332514079</v>
      </c>
      <c r="K109" s="45">
        <f>DSUM($B$60:$Y$78,K$60,$C$85:$D109)</f>
        <v>0.12127861764537413</v>
      </c>
      <c r="L109" s="45">
        <f>DSUM($B$60:$Y$78,L$60,$C$85:$D109)</f>
        <v>0.13237445608347972</v>
      </c>
      <c r="M109" s="45">
        <f>DSUM($B$60:$Y$78,M$60,$C$85:$D109)</f>
        <v>0.14141250013710222</v>
      </c>
      <c r="N109" s="45">
        <f>DSUM($B$60:$Y$78,N$60,$C$85:$D109)</f>
        <v>0.14870530815979072</v>
      </c>
      <c r="O109" s="45">
        <f>DSUM($B$60:$Y$78,O$60,$C$85:$D109)</f>
        <v>0.154633880584119</v>
      </c>
      <c r="P109" s="45">
        <f>DSUM($B$60:$Y$78,P$60,$C$85:$D109)</f>
        <v>0.15948996562014994</v>
      </c>
      <c r="Q109" s="45">
        <f>DSUM($B$60:$Y$78,Q$60,$C$85:$D109)</f>
        <v>0.16346590466545002</v>
      </c>
      <c r="R109" s="45">
        <f>DSUM($B$60:$Y$78,R$60,$C$85:$D109)</f>
        <v>0.16677698801427684</v>
      </c>
      <c r="S109" s="45">
        <f>DSUM($B$60:$Y$78,S$60,$C$85:$D109)</f>
        <v>0.16954771923930975</v>
      </c>
      <c r="T109" s="45">
        <f>DSUM($B$60:$Y$78,T$60,$C$85:$D109)</f>
        <v>0.17182175893825757</v>
      </c>
      <c r="U109" s="45">
        <f>DSUM($B$60:$Y$78,U$60,$C$85:$D109)</f>
        <v>0.17229032956139712</v>
      </c>
      <c r="V109" s="45">
        <f>DSUM($B$60:$Y$78,V$60,$C$85:$D109)</f>
        <v>0.17273556545096194</v>
      </c>
      <c r="W109" s="45">
        <f>DSUM($B$60:$Y$78,W$60,$C$85:$D109)</f>
        <v>0.17316699179389095</v>
      </c>
      <c r="X109" s="45">
        <f>DSUM($B$60:$Y$78,X$60,$C$85:$D109)</f>
        <v>0.1735708711785918</v>
      </c>
      <c r="Y109" s="45">
        <f>DSUM($B$60:$Y$78,Y$60,$C$85:$D109)</f>
        <v>2.0446577325813005</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19" t="s">
        <v>338</v>
      </c>
      <c r="C110" s="115" t="s">
        <v>339</v>
      </c>
      <c r="D110" s="115" t="s">
        <v>340</v>
      </c>
      <c r="E110" s="45">
        <f>DSUM($B$60:$Y$78,E$60,$C$85:$D110)</f>
        <v>1.7202585443510332E-2</v>
      </c>
      <c r="F110" s="45">
        <f>DSUM($B$60:$Y$78,F$60,$C$85:$D110)</f>
        <v>3.493467284666666E-2</v>
      </c>
      <c r="G110" s="45">
        <f>DSUM($B$60:$Y$78,G$60,$C$85:$D110)</f>
        <v>5.3198673676944419E-2</v>
      </c>
      <c r="H110" s="45">
        <f>DSUM($B$60:$Y$78,H$60,$C$85:$D110)</f>
        <v>7.171581482359686E-2</v>
      </c>
      <c r="I110" s="45">
        <f>DSUM($B$60:$Y$78,I$60,$C$85:$D110)</f>
        <v>9.0410076954421964E-2</v>
      </c>
      <c r="J110" s="45">
        <f>DSUM($B$60:$Y$78,J$60,$C$85:$D110)</f>
        <v>0.10748908332514079</v>
      </c>
      <c r="K110" s="45">
        <f>DSUM($B$60:$Y$78,K$60,$C$85:$D110)</f>
        <v>0.12127861764537413</v>
      </c>
      <c r="L110" s="45">
        <f>DSUM($B$60:$Y$78,L$60,$C$85:$D110)</f>
        <v>0.13237445608347972</v>
      </c>
      <c r="M110" s="45">
        <f>DSUM($B$60:$Y$78,M$60,$C$85:$D110)</f>
        <v>0.14141250013710222</v>
      </c>
      <c r="N110" s="45">
        <f>DSUM($B$60:$Y$78,N$60,$C$85:$D110)</f>
        <v>0.14870530815979072</v>
      </c>
      <c r="O110" s="45">
        <f>DSUM($B$60:$Y$78,O$60,$C$85:$D110)</f>
        <v>0.154633880584119</v>
      </c>
      <c r="P110" s="45">
        <f>DSUM($B$60:$Y$78,P$60,$C$85:$D110)</f>
        <v>0.15948996562014994</v>
      </c>
      <c r="Q110" s="45">
        <f>DSUM($B$60:$Y$78,Q$60,$C$85:$D110)</f>
        <v>0.16346590466545002</v>
      </c>
      <c r="R110" s="45">
        <f>DSUM($B$60:$Y$78,R$60,$C$85:$D110)</f>
        <v>0.16677698801427684</v>
      </c>
      <c r="S110" s="45">
        <f>DSUM($B$60:$Y$78,S$60,$C$85:$D110)</f>
        <v>0.16954771923930975</v>
      </c>
      <c r="T110" s="45">
        <f>DSUM($B$60:$Y$78,T$60,$C$85:$D110)</f>
        <v>0.17182175893825757</v>
      </c>
      <c r="U110" s="45">
        <f>DSUM($B$60:$Y$78,U$60,$C$85:$D110)</f>
        <v>0.17229032956139712</v>
      </c>
      <c r="V110" s="45">
        <f>DSUM($B$60:$Y$78,V$60,$C$85:$D110)</f>
        <v>0.17273556545096194</v>
      </c>
      <c r="W110" s="45">
        <f>DSUM($B$60:$Y$78,W$60,$C$85:$D110)</f>
        <v>0.17316699179389095</v>
      </c>
      <c r="X110" s="45">
        <f>DSUM($B$60:$Y$78,X$60,$C$85:$D110)</f>
        <v>0.1735708711785918</v>
      </c>
      <c r="Y110" s="45">
        <f>DSUM($B$60:$Y$78,Y$60,$C$85:$D110)</f>
        <v>2.0446577325813005</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19" t="s">
        <v>341</v>
      </c>
      <c r="C111" s="115" t="s">
        <v>342</v>
      </c>
      <c r="D111" s="115" t="s">
        <v>343</v>
      </c>
      <c r="E111" s="45">
        <f>DSUM($B$60:$Y$78,E$60,$C$85:$D111)</f>
        <v>1.7202585443510332E-2</v>
      </c>
      <c r="F111" s="45">
        <f>DSUM($B$60:$Y$78,F$60,$C$85:$D111)</f>
        <v>3.493467284666666E-2</v>
      </c>
      <c r="G111" s="45">
        <f>DSUM($B$60:$Y$78,G$60,$C$85:$D111)</f>
        <v>5.3198673676944419E-2</v>
      </c>
      <c r="H111" s="45">
        <f>DSUM($B$60:$Y$78,H$60,$C$85:$D111)</f>
        <v>7.171581482359686E-2</v>
      </c>
      <c r="I111" s="45">
        <f>DSUM($B$60:$Y$78,I$60,$C$85:$D111)</f>
        <v>9.0410076954421964E-2</v>
      </c>
      <c r="J111" s="45">
        <f>DSUM($B$60:$Y$78,J$60,$C$85:$D111)</f>
        <v>0.10748908332514079</v>
      </c>
      <c r="K111" s="45">
        <f>DSUM($B$60:$Y$78,K$60,$C$85:$D111)</f>
        <v>0.12127861764537413</v>
      </c>
      <c r="L111" s="45">
        <f>DSUM($B$60:$Y$78,L$60,$C$85:$D111)</f>
        <v>0.13237445608347972</v>
      </c>
      <c r="M111" s="45">
        <f>DSUM($B$60:$Y$78,M$60,$C$85:$D111)</f>
        <v>0.14141250013710222</v>
      </c>
      <c r="N111" s="45">
        <f>DSUM($B$60:$Y$78,N$60,$C$85:$D111)</f>
        <v>0.14870530815979072</v>
      </c>
      <c r="O111" s="45">
        <f>DSUM($B$60:$Y$78,O$60,$C$85:$D111)</f>
        <v>0.154633880584119</v>
      </c>
      <c r="P111" s="45">
        <f>DSUM($B$60:$Y$78,P$60,$C$85:$D111)</f>
        <v>0.15948996562014994</v>
      </c>
      <c r="Q111" s="45">
        <f>DSUM($B$60:$Y$78,Q$60,$C$85:$D111)</f>
        <v>0.16346590466545002</v>
      </c>
      <c r="R111" s="45">
        <f>DSUM($B$60:$Y$78,R$60,$C$85:$D111)</f>
        <v>0.16677698801427684</v>
      </c>
      <c r="S111" s="45">
        <f>DSUM($B$60:$Y$78,S$60,$C$85:$D111)</f>
        <v>0.16954771923930975</v>
      </c>
      <c r="T111" s="45">
        <f>DSUM($B$60:$Y$78,T$60,$C$85:$D111)</f>
        <v>0.17182175893825757</v>
      </c>
      <c r="U111" s="45">
        <f>DSUM($B$60:$Y$78,U$60,$C$85:$D111)</f>
        <v>0.17229032956139712</v>
      </c>
      <c r="V111" s="45">
        <f>DSUM($B$60:$Y$78,V$60,$C$85:$D111)</f>
        <v>0.17273556545096194</v>
      </c>
      <c r="W111" s="45">
        <f>DSUM($B$60:$Y$78,W$60,$C$85:$D111)</f>
        <v>0.17316699179389095</v>
      </c>
      <c r="X111" s="45">
        <f>DSUM($B$60:$Y$78,X$60,$C$85:$D111)</f>
        <v>0.1735708711785918</v>
      </c>
      <c r="Y111" s="45">
        <f>DSUM($B$60:$Y$78,Y$60,$C$85:$D111)</f>
        <v>2.0446577325813005</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19" t="s">
        <v>344</v>
      </c>
      <c r="C112" s="115" t="s">
        <v>345</v>
      </c>
      <c r="D112" s="115" t="s">
        <v>346</v>
      </c>
      <c r="E112" s="45">
        <f>DSUM($B$60:$Y$78,E$60,$C$85:$D112)</f>
        <v>1.7202585443510332E-2</v>
      </c>
      <c r="F112" s="45">
        <f>DSUM($B$60:$Y$78,F$60,$C$85:$D112)</f>
        <v>3.493467284666666E-2</v>
      </c>
      <c r="G112" s="45">
        <f>DSUM($B$60:$Y$78,G$60,$C$85:$D112)</f>
        <v>5.3198673676944419E-2</v>
      </c>
      <c r="H112" s="45">
        <f>DSUM($B$60:$Y$78,H$60,$C$85:$D112)</f>
        <v>7.171581482359686E-2</v>
      </c>
      <c r="I112" s="45">
        <f>DSUM($B$60:$Y$78,I$60,$C$85:$D112)</f>
        <v>9.0410076954421964E-2</v>
      </c>
      <c r="J112" s="45">
        <f>DSUM($B$60:$Y$78,J$60,$C$85:$D112)</f>
        <v>0.10748908332514079</v>
      </c>
      <c r="K112" s="45">
        <f>DSUM($B$60:$Y$78,K$60,$C$85:$D112)</f>
        <v>0.12127861764537413</v>
      </c>
      <c r="L112" s="45">
        <f>DSUM($B$60:$Y$78,L$60,$C$85:$D112)</f>
        <v>0.13237445608347972</v>
      </c>
      <c r="M112" s="45">
        <f>DSUM($B$60:$Y$78,M$60,$C$85:$D112)</f>
        <v>0.14141250013710222</v>
      </c>
      <c r="N112" s="45">
        <f>DSUM($B$60:$Y$78,N$60,$C$85:$D112)</f>
        <v>0.14870530815979072</v>
      </c>
      <c r="O112" s="45">
        <f>DSUM($B$60:$Y$78,O$60,$C$85:$D112)</f>
        <v>0.154633880584119</v>
      </c>
      <c r="P112" s="45">
        <f>DSUM($B$60:$Y$78,P$60,$C$85:$D112)</f>
        <v>0.15948996562014994</v>
      </c>
      <c r="Q112" s="45">
        <f>DSUM($B$60:$Y$78,Q$60,$C$85:$D112)</f>
        <v>0.16346590466545002</v>
      </c>
      <c r="R112" s="45">
        <f>DSUM($B$60:$Y$78,R$60,$C$85:$D112)</f>
        <v>0.16677698801427684</v>
      </c>
      <c r="S112" s="45">
        <f>DSUM($B$60:$Y$78,S$60,$C$85:$D112)</f>
        <v>0.16954771923930975</v>
      </c>
      <c r="T112" s="45">
        <f>DSUM($B$60:$Y$78,T$60,$C$85:$D112)</f>
        <v>0.17182175893825757</v>
      </c>
      <c r="U112" s="45">
        <f>DSUM($B$60:$Y$78,U$60,$C$85:$D112)</f>
        <v>0.17229032956139712</v>
      </c>
      <c r="V112" s="45">
        <f>DSUM($B$60:$Y$78,V$60,$C$85:$D112)</f>
        <v>0.17273556545096194</v>
      </c>
      <c r="W112" s="45">
        <f>DSUM($B$60:$Y$78,W$60,$C$85:$D112)</f>
        <v>0.17316699179389095</v>
      </c>
      <c r="X112" s="45">
        <f>DSUM($B$60:$Y$78,X$60,$C$85:$D112)</f>
        <v>0.1735708711785918</v>
      </c>
      <c r="Y112" s="45">
        <f>DSUM($B$60:$Y$78,Y$60,$C$85:$D112)</f>
        <v>2.0446577325813005</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19" t="s">
        <v>347</v>
      </c>
      <c r="C113" s="115" t="s">
        <v>348</v>
      </c>
      <c r="D113" s="115" t="s">
        <v>349</v>
      </c>
      <c r="E113" s="45">
        <f>DSUM($B$60:$Y$78,E$60,$C$85:$D113)</f>
        <v>1.7202585443510332E-2</v>
      </c>
      <c r="F113" s="45">
        <f>DSUM($B$60:$Y$78,F$60,$C$85:$D113)</f>
        <v>3.493467284666666E-2</v>
      </c>
      <c r="G113" s="45">
        <f>DSUM($B$60:$Y$78,G$60,$C$85:$D113)</f>
        <v>5.3198673676944419E-2</v>
      </c>
      <c r="H113" s="45">
        <f>DSUM($B$60:$Y$78,H$60,$C$85:$D113)</f>
        <v>7.171581482359686E-2</v>
      </c>
      <c r="I113" s="45">
        <f>DSUM($B$60:$Y$78,I$60,$C$85:$D113)</f>
        <v>9.0410076954421964E-2</v>
      </c>
      <c r="J113" s="45">
        <f>DSUM($B$60:$Y$78,J$60,$C$85:$D113)</f>
        <v>0.10748908332514079</v>
      </c>
      <c r="K113" s="45">
        <f>DSUM($B$60:$Y$78,K$60,$C$85:$D113)</f>
        <v>0.12127861764537413</v>
      </c>
      <c r="L113" s="45">
        <f>DSUM($B$60:$Y$78,L$60,$C$85:$D113)</f>
        <v>0.13237445608347972</v>
      </c>
      <c r="M113" s="45">
        <f>DSUM($B$60:$Y$78,M$60,$C$85:$D113)</f>
        <v>0.14141250013710222</v>
      </c>
      <c r="N113" s="45">
        <f>DSUM($B$60:$Y$78,N$60,$C$85:$D113)</f>
        <v>0.14870530815979072</v>
      </c>
      <c r="O113" s="45">
        <f>DSUM($B$60:$Y$78,O$60,$C$85:$D113)</f>
        <v>0.154633880584119</v>
      </c>
      <c r="P113" s="45">
        <f>DSUM($B$60:$Y$78,P$60,$C$85:$D113)</f>
        <v>0.15948996562014994</v>
      </c>
      <c r="Q113" s="45">
        <f>DSUM($B$60:$Y$78,Q$60,$C$85:$D113)</f>
        <v>0.16346590466545002</v>
      </c>
      <c r="R113" s="45">
        <f>DSUM($B$60:$Y$78,R$60,$C$85:$D113)</f>
        <v>0.16677698801427684</v>
      </c>
      <c r="S113" s="45">
        <f>DSUM($B$60:$Y$78,S$60,$C$85:$D113)</f>
        <v>0.16954771923930975</v>
      </c>
      <c r="T113" s="45">
        <f>DSUM($B$60:$Y$78,T$60,$C$85:$D113)</f>
        <v>0.17182175893825757</v>
      </c>
      <c r="U113" s="45">
        <f>DSUM($B$60:$Y$78,U$60,$C$85:$D113)</f>
        <v>0.17229032956139712</v>
      </c>
      <c r="V113" s="45">
        <f>DSUM($B$60:$Y$78,V$60,$C$85:$D113)</f>
        <v>0.17273556545096194</v>
      </c>
      <c r="W113" s="45">
        <f>DSUM($B$60:$Y$78,W$60,$C$85:$D113)</f>
        <v>0.17316699179389095</v>
      </c>
      <c r="X113" s="45">
        <f>DSUM($B$60:$Y$78,X$60,$C$85:$D113)</f>
        <v>0.1735708711785918</v>
      </c>
      <c r="Y113" s="45">
        <f>DSUM($B$60:$Y$78,Y$60,$C$85:$D113)</f>
        <v>2.0446577325813005</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19" t="s">
        <v>350</v>
      </c>
      <c r="C114" s="115" t="s">
        <v>351</v>
      </c>
      <c r="D114" s="115" t="s">
        <v>352</v>
      </c>
      <c r="E114" s="45">
        <f>DSUM($B$60:$Y$78,E$60,$C$85:$D114)</f>
        <v>1.7202585443510332E-2</v>
      </c>
      <c r="F114" s="45">
        <f>DSUM($B$60:$Y$78,F$60,$C$85:$D114)</f>
        <v>3.493467284666666E-2</v>
      </c>
      <c r="G114" s="45">
        <f>DSUM($B$60:$Y$78,G$60,$C$85:$D114)</f>
        <v>5.3198673676944419E-2</v>
      </c>
      <c r="H114" s="45">
        <f>DSUM($B$60:$Y$78,H$60,$C$85:$D114)</f>
        <v>7.171581482359686E-2</v>
      </c>
      <c r="I114" s="45">
        <f>DSUM($B$60:$Y$78,I$60,$C$85:$D114)</f>
        <v>9.0410076954421964E-2</v>
      </c>
      <c r="J114" s="45">
        <f>DSUM($B$60:$Y$78,J$60,$C$85:$D114)</f>
        <v>0.10748908332514079</v>
      </c>
      <c r="K114" s="45">
        <f>DSUM($B$60:$Y$78,K$60,$C$85:$D114)</f>
        <v>0.12127861764537413</v>
      </c>
      <c r="L114" s="45">
        <f>DSUM($B$60:$Y$78,L$60,$C$85:$D114)</f>
        <v>0.13237445608347972</v>
      </c>
      <c r="M114" s="45">
        <f>DSUM($B$60:$Y$78,M$60,$C$85:$D114)</f>
        <v>0.14141250013710222</v>
      </c>
      <c r="N114" s="45">
        <f>DSUM($B$60:$Y$78,N$60,$C$85:$D114)</f>
        <v>0.14870530815979072</v>
      </c>
      <c r="O114" s="45">
        <f>DSUM($B$60:$Y$78,O$60,$C$85:$D114)</f>
        <v>0.154633880584119</v>
      </c>
      <c r="P114" s="45">
        <f>DSUM($B$60:$Y$78,P$60,$C$85:$D114)</f>
        <v>0.15948996562014994</v>
      </c>
      <c r="Q114" s="45">
        <f>DSUM($B$60:$Y$78,Q$60,$C$85:$D114)</f>
        <v>0.16346590466545002</v>
      </c>
      <c r="R114" s="45">
        <f>DSUM($B$60:$Y$78,R$60,$C$85:$D114)</f>
        <v>0.16677698801427684</v>
      </c>
      <c r="S114" s="45">
        <f>DSUM($B$60:$Y$78,S$60,$C$85:$D114)</f>
        <v>0.16954771923930975</v>
      </c>
      <c r="T114" s="45">
        <f>DSUM($B$60:$Y$78,T$60,$C$85:$D114)</f>
        <v>0.17182175893825757</v>
      </c>
      <c r="U114" s="45">
        <f>DSUM($B$60:$Y$78,U$60,$C$85:$D114)</f>
        <v>0.17229032956139712</v>
      </c>
      <c r="V114" s="45">
        <f>DSUM($B$60:$Y$78,V$60,$C$85:$D114)</f>
        <v>0.17273556545096194</v>
      </c>
      <c r="W114" s="45">
        <f>DSUM($B$60:$Y$78,W$60,$C$85:$D114)</f>
        <v>0.17316699179389095</v>
      </c>
      <c r="X114" s="45">
        <f>DSUM($B$60:$Y$78,X$60,$C$85:$D114)</f>
        <v>0.1735708711785918</v>
      </c>
      <c r="Y114" s="45">
        <f>DSUM($B$60:$Y$78,Y$60,$C$85:$D114)</f>
        <v>2.0446577325813005</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19" t="s">
        <v>353</v>
      </c>
      <c r="C115" s="115" t="s">
        <v>354</v>
      </c>
      <c r="D115" s="115" t="s">
        <v>355</v>
      </c>
      <c r="E115" s="45">
        <f>DSUM($B$60:$Y$78,E$60,$C$85:$D115)</f>
        <v>1.7202585443510332E-2</v>
      </c>
      <c r="F115" s="45">
        <f>DSUM($B$60:$Y$78,F$60,$C$85:$D115)</f>
        <v>3.493467284666666E-2</v>
      </c>
      <c r="G115" s="45">
        <f>DSUM($B$60:$Y$78,G$60,$C$85:$D115)</f>
        <v>5.3198673676944419E-2</v>
      </c>
      <c r="H115" s="45">
        <f>DSUM($B$60:$Y$78,H$60,$C$85:$D115)</f>
        <v>7.171581482359686E-2</v>
      </c>
      <c r="I115" s="45">
        <f>DSUM($B$60:$Y$78,I$60,$C$85:$D115)</f>
        <v>9.0410076954421964E-2</v>
      </c>
      <c r="J115" s="45">
        <f>DSUM($B$60:$Y$78,J$60,$C$85:$D115)</f>
        <v>0.10748908332514079</v>
      </c>
      <c r="K115" s="45">
        <f>DSUM($B$60:$Y$78,K$60,$C$85:$D115)</f>
        <v>0.12127861764537413</v>
      </c>
      <c r="L115" s="45">
        <f>DSUM($B$60:$Y$78,L$60,$C$85:$D115)</f>
        <v>0.13237445608347972</v>
      </c>
      <c r="M115" s="45">
        <f>DSUM($B$60:$Y$78,M$60,$C$85:$D115)</f>
        <v>0.14141250013710222</v>
      </c>
      <c r="N115" s="45">
        <f>DSUM($B$60:$Y$78,N$60,$C$85:$D115)</f>
        <v>0.14870530815979072</v>
      </c>
      <c r="O115" s="45">
        <f>DSUM($B$60:$Y$78,O$60,$C$85:$D115)</f>
        <v>0.154633880584119</v>
      </c>
      <c r="P115" s="45">
        <f>DSUM($B$60:$Y$78,P$60,$C$85:$D115)</f>
        <v>0.15948996562014994</v>
      </c>
      <c r="Q115" s="45">
        <f>DSUM($B$60:$Y$78,Q$60,$C$85:$D115)</f>
        <v>0.16346590466545002</v>
      </c>
      <c r="R115" s="45">
        <f>DSUM($B$60:$Y$78,R$60,$C$85:$D115)</f>
        <v>0.16677698801427684</v>
      </c>
      <c r="S115" s="45">
        <f>DSUM($B$60:$Y$78,S$60,$C$85:$D115)</f>
        <v>0.16954771923930975</v>
      </c>
      <c r="T115" s="45">
        <f>DSUM($B$60:$Y$78,T$60,$C$85:$D115)</f>
        <v>0.17182175893825757</v>
      </c>
      <c r="U115" s="45">
        <f>DSUM($B$60:$Y$78,U$60,$C$85:$D115)</f>
        <v>0.17229032956139712</v>
      </c>
      <c r="V115" s="45">
        <f>DSUM($B$60:$Y$78,V$60,$C$85:$D115)</f>
        <v>0.17273556545096194</v>
      </c>
      <c r="W115" s="45">
        <f>DSUM($B$60:$Y$78,W$60,$C$85:$D115)</f>
        <v>0.17316699179389095</v>
      </c>
      <c r="X115" s="45">
        <f>DSUM($B$60:$Y$78,X$60,$C$85:$D115)</f>
        <v>0.1735708711785918</v>
      </c>
      <c r="Y115" s="45">
        <f>DSUM($B$60:$Y$78,Y$60,$C$85:$D115)</f>
        <v>2.0446577325813005</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19" t="s">
        <v>356</v>
      </c>
      <c r="C116" s="115" t="s">
        <v>357</v>
      </c>
      <c r="D116" s="115" t="s">
        <v>358</v>
      </c>
      <c r="E116" s="45">
        <f>DSUM($B$60:$Y$78,E$60,$C$85:$D116)</f>
        <v>1.7202585443510332E-2</v>
      </c>
      <c r="F116" s="45">
        <f>DSUM($B$60:$Y$78,F$60,$C$85:$D116)</f>
        <v>3.493467284666666E-2</v>
      </c>
      <c r="G116" s="45">
        <f>DSUM($B$60:$Y$78,G$60,$C$85:$D116)</f>
        <v>5.3198673676944419E-2</v>
      </c>
      <c r="H116" s="45">
        <f>DSUM($B$60:$Y$78,H$60,$C$85:$D116)</f>
        <v>7.171581482359686E-2</v>
      </c>
      <c r="I116" s="45">
        <f>DSUM($B$60:$Y$78,I$60,$C$85:$D116)</f>
        <v>9.0410076954421964E-2</v>
      </c>
      <c r="J116" s="45">
        <f>DSUM($B$60:$Y$78,J$60,$C$85:$D116)</f>
        <v>0.10748908332514079</v>
      </c>
      <c r="K116" s="45">
        <f>DSUM($B$60:$Y$78,K$60,$C$85:$D116)</f>
        <v>0.12127861764537413</v>
      </c>
      <c r="L116" s="45">
        <f>DSUM($B$60:$Y$78,L$60,$C$85:$D116)</f>
        <v>0.13237445608347972</v>
      </c>
      <c r="M116" s="45">
        <f>DSUM($B$60:$Y$78,M$60,$C$85:$D116)</f>
        <v>0.14141250013710222</v>
      </c>
      <c r="N116" s="45">
        <f>DSUM($B$60:$Y$78,N$60,$C$85:$D116)</f>
        <v>0.14870530815979072</v>
      </c>
      <c r="O116" s="45">
        <f>DSUM($B$60:$Y$78,O$60,$C$85:$D116)</f>
        <v>0.154633880584119</v>
      </c>
      <c r="P116" s="45">
        <f>DSUM($B$60:$Y$78,P$60,$C$85:$D116)</f>
        <v>0.15948996562014994</v>
      </c>
      <c r="Q116" s="45">
        <f>DSUM($B$60:$Y$78,Q$60,$C$85:$D116)</f>
        <v>0.16346590466545002</v>
      </c>
      <c r="R116" s="45">
        <f>DSUM($B$60:$Y$78,R$60,$C$85:$D116)</f>
        <v>0.16677698801427684</v>
      </c>
      <c r="S116" s="45">
        <f>DSUM($B$60:$Y$78,S$60,$C$85:$D116)</f>
        <v>0.16954771923930975</v>
      </c>
      <c r="T116" s="45">
        <f>DSUM($B$60:$Y$78,T$60,$C$85:$D116)</f>
        <v>0.17182175893825757</v>
      </c>
      <c r="U116" s="45">
        <f>DSUM($B$60:$Y$78,U$60,$C$85:$D116)</f>
        <v>0.17229032956139712</v>
      </c>
      <c r="V116" s="45">
        <f>DSUM($B$60:$Y$78,V$60,$C$85:$D116)</f>
        <v>0.17273556545096194</v>
      </c>
      <c r="W116" s="45">
        <f>DSUM($B$60:$Y$78,W$60,$C$85:$D116)</f>
        <v>0.17316699179389095</v>
      </c>
      <c r="X116" s="45">
        <f>DSUM($B$60:$Y$78,X$60,$C$85:$D116)</f>
        <v>0.1735708711785918</v>
      </c>
      <c r="Y116" s="45">
        <f>DSUM($B$60:$Y$78,Y$60,$C$85:$D116)</f>
        <v>2.0446577325813005</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19" t="s">
        <v>359</v>
      </c>
      <c r="C117" s="115" t="s">
        <v>360</v>
      </c>
      <c r="D117" s="115" t="s">
        <v>361</v>
      </c>
      <c r="E117" s="45">
        <f>DSUM($B$60:$Y$78,E$60,$C$85:$D117)</f>
        <v>1.7202585443510332E-2</v>
      </c>
      <c r="F117" s="45">
        <f>DSUM($B$60:$Y$78,F$60,$C$85:$D117)</f>
        <v>3.493467284666666E-2</v>
      </c>
      <c r="G117" s="45">
        <f>DSUM($B$60:$Y$78,G$60,$C$85:$D117)</f>
        <v>5.3198673676944419E-2</v>
      </c>
      <c r="H117" s="45">
        <f>DSUM($B$60:$Y$78,H$60,$C$85:$D117)</f>
        <v>7.171581482359686E-2</v>
      </c>
      <c r="I117" s="45">
        <f>DSUM($B$60:$Y$78,I$60,$C$85:$D117)</f>
        <v>9.0410076954421964E-2</v>
      </c>
      <c r="J117" s="45">
        <f>DSUM($B$60:$Y$78,J$60,$C$85:$D117)</f>
        <v>0.10748908332514079</v>
      </c>
      <c r="K117" s="45">
        <f>DSUM($B$60:$Y$78,K$60,$C$85:$D117)</f>
        <v>0.12127861764537413</v>
      </c>
      <c r="L117" s="45">
        <f>DSUM($B$60:$Y$78,L$60,$C$85:$D117)</f>
        <v>0.13237445608347972</v>
      </c>
      <c r="M117" s="45">
        <f>DSUM($B$60:$Y$78,M$60,$C$85:$D117)</f>
        <v>0.14141250013710222</v>
      </c>
      <c r="N117" s="45">
        <f>DSUM($B$60:$Y$78,N$60,$C$85:$D117)</f>
        <v>0.14870530815979072</v>
      </c>
      <c r="O117" s="45">
        <f>DSUM($B$60:$Y$78,O$60,$C$85:$D117)</f>
        <v>0.154633880584119</v>
      </c>
      <c r="P117" s="45">
        <f>DSUM($B$60:$Y$78,P$60,$C$85:$D117)</f>
        <v>0.15948996562014994</v>
      </c>
      <c r="Q117" s="45">
        <f>DSUM($B$60:$Y$78,Q$60,$C$85:$D117)</f>
        <v>0.16346590466545002</v>
      </c>
      <c r="R117" s="45">
        <f>DSUM($B$60:$Y$78,R$60,$C$85:$D117)</f>
        <v>0.16677698801427684</v>
      </c>
      <c r="S117" s="45">
        <f>DSUM($B$60:$Y$78,S$60,$C$85:$D117)</f>
        <v>0.16954771923930975</v>
      </c>
      <c r="T117" s="45">
        <f>DSUM($B$60:$Y$78,T$60,$C$85:$D117)</f>
        <v>0.17182175893825757</v>
      </c>
      <c r="U117" s="45">
        <f>DSUM($B$60:$Y$78,U$60,$C$85:$D117)</f>
        <v>0.17229032956139712</v>
      </c>
      <c r="V117" s="45">
        <f>DSUM($B$60:$Y$78,V$60,$C$85:$D117)</f>
        <v>0.17273556545096194</v>
      </c>
      <c r="W117" s="45">
        <f>DSUM($B$60:$Y$78,W$60,$C$85:$D117)</f>
        <v>0.17316699179389095</v>
      </c>
      <c r="X117" s="45">
        <f>DSUM($B$60:$Y$78,X$60,$C$85:$D117)</f>
        <v>0.1735708711785918</v>
      </c>
      <c r="Y117" s="45">
        <f>DSUM($B$60:$Y$78,Y$60,$C$85:$D117)</f>
        <v>2.0446577325813005</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48"/>
      <c r="D118" s="148"/>
      <c r="E118" s="45"/>
      <c r="F118" s="45"/>
      <c r="G118" s="45"/>
      <c r="H118" s="45"/>
      <c r="I118" s="45"/>
      <c r="J118" s="45"/>
      <c r="K118" s="45"/>
      <c r="L118" s="45"/>
      <c r="M118" s="45"/>
      <c r="N118" s="45"/>
      <c r="O118" s="45"/>
      <c r="P118" s="45"/>
      <c r="Q118" s="45"/>
      <c r="R118" s="45"/>
      <c r="S118" s="45"/>
      <c r="T118" s="45"/>
      <c r="U118" s="45"/>
      <c r="V118" s="45"/>
      <c r="W118" s="45"/>
      <c r="X118" s="45"/>
      <c r="Y118" s="45"/>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E117</f>
        <v>1.7202585443510332E-2</v>
      </c>
      <c r="F119" s="116">
        <f t="shared" ref="F119:Y119" si="21">F117</f>
        <v>3.493467284666666E-2</v>
      </c>
      <c r="G119" s="116">
        <f t="shared" si="21"/>
        <v>5.3198673676944419E-2</v>
      </c>
      <c r="H119" s="116">
        <f t="shared" si="21"/>
        <v>7.171581482359686E-2</v>
      </c>
      <c r="I119" s="116">
        <f t="shared" si="21"/>
        <v>9.0410076954421964E-2</v>
      </c>
      <c r="J119" s="116">
        <f t="shared" si="21"/>
        <v>0.10748908332514079</v>
      </c>
      <c r="K119" s="116">
        <f t="shared" si="21"/>
        <v>0.12127861764537413</v>
      </c>
      <c r="L119" s="116">
        <f t="shared" si="21"/>
        <v>0.13237445608347972</v>
      </c>
      <c r="M119" s="116">
        <f t="shared" si="21"/>
        <v>0.14141250013710222</v>
      </c>
      <c r="N119" s="116">
        <f t="shared" si="21"/>
        <v>0.14870530815979072</v>
      </c>
      <c r="O119" s="116">
        <f t="shared" si="21"/>
        <v>0.154633880584119</v>
      </c>
      <c r="P119" s="116">
        <f t="shared" si="21"/>
        <v>0.15948996562014994</v>
      </c>
      <c r="Q119" s="116">
        <f t="shared" si="21"/>
        <v>0.16346590466545002</v>
      </c>
      <c r="R119" s="116">
        <f t="shared" si="21"/>
        <v>0.16677698801427684</v>
      </c>
      <c r="S119" s="116">
        <f t="shared" si="21"/>
        <v>0.16954771923930975</v>
      </c>
      <c r="T119" s="116">
        <f t="shared" si="21"/>
        <v>0.17182175893825757</v>
      </c>
      <c r="U119" s="116">
        <f t="shared" si="21"/>
        <v>0.17229032956139712</v>
      </c>
      <c r="V119" s="116">
        <f t="shared" si="21"/>
        <v>0.17273556545096194</v>
      </c>
      <c r="W119" s="116">
        <f t="shared" si="21"/>
        <v>0.17316699179389095</v>
      </c>
      <c r="X119" s="116">
        <f t="shared" si="21"/>
        <v>0.1735708711785918</v>
      </c>
      <c r="Y119" s="116">
        <f t="shared" si="21"/>
        <v>2.0446577325813005</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89" t="s">
        <v>303</v>
      </c>
      <c r="B120" s="10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0" t="str">
        <f>C8</f>
        <v>WHTanks-NR</v>
      </c>
      <c r="E121" s="91">
        <f>E84</f>
        <v>2016</v>
      </c>
      <c r="F121" s="91">
        <f t="shared" ref="F121:Y121" si="22">F84</f>
        <v>2017</v>
      </c>
      <c r="G121" s="91">
        <f t="shared" si="22"/>
        <v>2018</v>
      </c>
      <c r="H121" s="91">
        <f t="shared" si="22"/>
        <v>2019</v>
      </c>
      <c r="I121" s="91">
        <f t="shared" si="22"/>
        <v>2020</v>
      </c>
      <c r="J121" s="91">
        <f t="shared" si="22"/>
        <v>2021</v>
      </c>
      <c r="K121" s="91">
        <f t="shared" si="22"/>
        <v>2022</v>
      </c>
      <c r="L121" s="91">
        <f t="shared" si="22"/>
        <v>2023</v>
      </c>
      <c r="M121" s="91">
        <f t="shared" si="22"/>
        <v>2024</v>
      </c>
      <c r="N121" s="91">
        <f t="shared" si="22"/>
        <v>2025</v>
      </c>
      <c r="O121" s="91">
        <f t="shared" si="22"/>
        <v>2026</v>
      </c>
      <c r="P121" s="91">
        <f t="shared" si="22"/>
        <v>2027</v>
      </c>
      <c r="Q121" s="91">
        <f t="shared" si="22"/>
        <v>2028</v>
      </c>
      <c r="R121" s="91">
        <f t="shared" si="22"/>
        <v>2029</v>
      </c>
      <c r="S121" s="91">
        <f t="shared" si="22"/>
        <v>2030</v>
      </c>
      <c r="T121" s="91">
        <f t="shared" si="22"/>
        <v>2031</v>
      </c>
      <c r="U121" s="91">
        <f t="shared" si="22"/>
        <v>2032</v>
      </c>
      <c r="V121" s="91">
        <f t="shared" si="22"/>
        <v>2033</v>
      </c>
      <c r="W121" s="91">
        <f t="shared" si="22"/>
        <v>2034</v>
      </c>
      <c r="X121" s="91">
        <f t="shared" si="22"/>
        <v>2035</v>
      </c>
      <c r="Y121" s="91" t="str">
        <f t="shared" si="22"/>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2" t="str">
        <f>CONCATENATE("aMW_",E$11)</f>
        <v>aMW_2016</v>
      </c>
      <c r="F122" s="92" t="str">
        <f t="shared" ref="F122:Y122" si="23">CONCATENATE("aMW_",F$11)</f>
        <v>aMW_2017</v>
      </c>
      <c r="G122" s="92" t="str">
        <f t="shared" si="23"/>
        <v>aMW_2018</v>
      </c>
      <c r="H122" s="92" t="str">
        <f t="shared" si="23"/>
        <v>aMW_2019</v>
      </c>
      <c r="I122" s="92" t="str">
        <f t="shared" si="23"/>
        <v>aMW_2020</v>
      </c>
      <c r="J122" s="92" t="str">
        <f t="shared" si="23"/>
        <v>aMW_2021</v>
      </c>
      <c r="K122" s="92" t="str">
        <f t="shared" si="23"/>
        <v>aMW_2022</v>
      </c>
      <c r="L122" s="92" t="str">
        <f t="shared" si="23"/>
        <v>aMW_2023</v>
      </c>
      <c r="M122" s="92" t="str">
        <f t="shared" si="23"/>
        <v>aMW_2024</v>
      </c>
      <c r="N122" s="92" t="str">
        <f t="shared" si="23"/>
        <v>aMW_2025</v>
      </c>
      <c r="O122" s="92" t="str">
        <f t="shared" si="23"/>
        <v>aMW_2026</v>
      </c>
      <c r="P122" s="92" t="str">
        <f t="shared" si="23"/>
        <v>aMW_2027</v>
      </c>
      <c r="Q122" s="92" t="str">
        <f t="shared" si="23"/>
        <v>aMW_2028</v>
      </c>
      <c r="R122" s="92" t="str">
        <f t="shared" si="23"/>
        <v>aMW_2029</v>
      </c>
      <c r="S122" s="92" t="str">
        <f t="shared" si="23"/>
        <v>aMW_2030</v>
      </c>
      <c r="T122" s="92" t="str">
        <f t="shared" si="23"/>
        <v>aMW_2031</v>
      </c>
      <c r="U122" s="92" t="str">
        <f t="shared" si="23"/>
        <v>aMW_2032</v>
      </c>
      <c r="V122" s="92" t="str">
        <f t="shared" si="23"/>
        <v>aMW_2033</v>
      </c>
      <c r="W122" s="92" t="str">
        <f t="shared" si="23"/>
        <v>aMW_2034</v>
      </c>
      <c r="X122" s="92" t="str">
        <f t="shared" si="23"/>
        <v>aMW_2035</v>
      </c>
      <c r="Y122" s="92" t="str">
        <f t="shared" si="23"/>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19" t="s">
        <v>50</v>
      </c>
      <c r="E123" s="94">
        <f t="shared" ref="E123:Y123" si="24">E86</f>
        <v>0</v>
      </c>
      <c r="F123" s="94">
        <f t="shared" si="24"/>
        <v>0</v>
      </c>
      <c r="G123" s="94">
        <f t="shared" si="24"/>
        <v>0</v>
      </c>
      <c r="H123" s="94">
        <f t="shared" si="24"/>
        <v>0</v>
      </c>
      <c r="I123" s="94">
        <f t="shared" si="24"/>
        <v>0</v>
      </c>
      <c r="J123" s="94">
        <f t="shared" si="24"/>
        <v>0</v>
      </c>
      <c r="K123" s="94">
        <f t="shared" si="24"/>
        <v>0</v>
      </c>
      <c r="L123" s="94">
        <f t="shared" si="24"/>
        <v>0</v>
      </c>
      <c r="M123" s="94">
        <f t="shared" si="24"/>
        <v>0</v>
      </c>
      <c r="N123" s="94">
        <f t="shared" si="24"/>
        <v>0</v>
      </c>
      <c r="O123" s="94">
        <f t="shared" si="24"/>
        <v>0</v>
      </c>
      <c r="P123" s="94">
        <f t="shared" si="24"/>
        <v>0</v>
      </c>
      <c r="Q123" s="94">
        <f t="shared" si="24"/>
        <v>0</v>
      </c>
      <c r="R123" s="94">
        <f t="shared" si="24"/>
        <v>0</v>
      </c>
      <c r="S123" s="94">
        <f t="shared" si="24"/>
        <v>0</v>
      </c>
      <c r="T123" s="94">
        <f t="shared" si="24"/>
        <v>0</v>
      </c>
      <c r="U123" s="94">
        <f t="shared" si="24"/>
        <v>0</v>
      </c>
      <c r="V123" s="94">
        <f t="shared" si="24"/>
        <v>0</v>
      </c>
      <c r="W123" s="94">
        <f t="shared" si="24"/>
        <v>0</v>
      </c>
      <c r="X123" s="94">
        <f t="shared" si="24"/>
        <v>0</v>
      </c>
      <c r="Y123" s="94">
        <f t="shared" si="24"/>
        <v>0</v>
      </c>
      <c r="Z123" s="149"/>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19" t="s">
        <v>51</v>
      </c>
      <c r="E124" s="94">
        <f t="shared" ref="E124:Y136" si="25">E87-E86</f>
        <v>0</v>
      </c>
      <c r="F124" s="94">
        <f t="shared" si="25"/>
        <v>0</v>
      </c>
      <c r="G124" s="94">
        <f t="shared" si="25"/>
        <v>0</v>
      </c>
      <c r="H124" s="94">
        <f t="shared" si="25"/>
        <v>0</v>
      </c>
      <c r="I124" s="94">
        <f t="shared" si="25"/>
        <v>0</v>
      </c>
      <c r="J124" s="94">
        <f t="shared" si="25"/>
        <v>0</v>
      </c>
      <c r="K124" s="94">
        <f t="shared" si="25"/>
        <v>0</v>
      </c>
      <c r="L124" s="94">
        <f t="shared" si="25"/>
        <v>0</v>
      </c>
      <c r="M124" s="94">
        <f t="shared" si="25"/>
        <v>0</v>
      </c>
      <c r="N124" s="94">
        <f t="shared" si="25"/>
        <v>0</v>
      </c>
      <c r="O124" s="94">
        <f t="shared" si="25"/>
        <v>0</v>
      </c>
      <c r="P124" s="94">
        <f t="shared" si="25"/>
        <v>0</v>
      </c>
      <c r="Q124" s="94">
        <f t="shared" si="25"/>
        <v>0</v>
      </c>
      <c r="R124" s="94">
        <f t="shared" si="25"/>
        <v>0</v>
      </c>
      <c r="S124" s="94">
        <f t="shared" si="25"/>
        <v>0</v>
      </c>
      <c r="T124" s="94">
        <f t="shared" si="25"/>
        <v>0</v>
      </c>
      <c r="U124" s="94">
        <f t="shared" si="25"/>
        <v>0</v>
      </c>
      <c r="V124" s="94">
        <f t="shared" si="25"/>
        <v>0</v>
      </c>
      <c r="W124" s="94">
        <f t="shared" si="25"/>
        <v>0</v>
      </c>
      <c r="X124" s="94">
        <f t="shared" si="25"/>
        <v>0</v>
      </c>
      <c r="Y124" s="94">
        <f t="shared" si="25"/>
        <v>0</v>
      </c>
      <c r="Z124" s="149"/>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19" t="s">
        <v>52</v>
      </c>
      <c r="E125" s="94">
        <f t="shared" si="25"/>
        <v>0</v>
      </c>
      <c r="F125" s="94">
        <f t="shared" si="25"/>
        <v>0</v>
      </c>
      <c r="G125" s="94">
        <f t="shared" si="25"/>
        <v>0</v>
      </c>
      <c r="H125" s="94">
        <f t="shared" si="25"/>
        <v>0</v>
      </c>
      <c r="I125" s="94">
        <f t="shared" si="25"/>
        <v>0</v>
      </c>
      <c r="J125" s="94">
        <f t="shared" si="25"/>
        <v>0</v>
      </c>
      <c r="K125" s="94">
        <f t="shared" si="25"/>
        <v>0</v>
      </c>
      <c r="L125" s="94">
        <f t="shared" si="25"/>
        <v>0</v>
      </c>
      <c r="M125" s="94">
        <f t="shared" si="25"/>
        <v>0</v>
      </c>
      <c r="N125" s="94">
        <f t="shared" si="25"/>
        <v>0</v>
      </c>
      <c r="O125" s="94">
        <f t="shared" si="25"/>
        <v>0</v>
      </c>
      <c r="P125" s="94">
        <f t="shared" si="25"/>
        <v>0</v>
      </c>
      <c r="Q125" s="94">
        <f t="shared" si="25"/>
        <v>0</v>
      </c>
      <c r="R125" s="94">
        <f t="shared" si="25"/>
        <v>0</v>
      </c>
      <c r="S125" s="94">
        <f t="shared" si="25"/>
        <v>0</v>
      </c>
      <c r="T125" s="94">
        <f t="shared" si="25"/>
        <v>0</v>
      </c>
      <c r="U125" s="94">
        <f t="shared" si="25"/>
        <v>0</v>
      </c>
      <c r="V125" s="94">
        <f t="shared" si="25"/>
        <v>0</v>
      </c>
      <c r="W125" s="94">
        <f t="shared" si="25"/>
        <v>0</v>
      </c>
      <c r="X125" s="94">
        <f t="shared" si="25"/>
        <v>0</v>
      </c>
      <c r="Y125" s="94">
        <f t="shared" si="25"/>
        <v>0</v>
      </c>
      <c r="Z125" s="149"/>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19" t="s">
        <v>53</v>
      </c>
      <c r="E126" s="94">
        <f t="shared" si="25"/>
        <v>8.6860799282134967E-3</v>
      </c>
      <c r="F126" s="94">
        <f t="shared" si="25"/>
        <v>1.7701941219674239E-2</v>
      </c>
      <c r="G126" s="94">
        <f t="shared" si="25"/>
        <v>2.7075135135884235E-2</v>
      </c>
      <c r="H126" s="94">
        <f t="shared" si="25"/>
        <v>3.6577196625986359E-2</v>
      </c>
      <c r="I126" s="94">
        <f t="shared" si="25"/>
        <v>4.6205147683805972E-2</v>
      </c>
      <c r="J126" s="94">
        <f t="shared" si="25"/>
        <v>5.5061204306665126E-2</v>
      </c>
      <c r="K126" s="94">
        <f t="shared" si="25"/>
        <v>6.2251638732029782E-2</v>
      </c>
      <c r="L126" s="94">
        <f t="shared" si="25"/>
        <v>6.803659279982513E-2</v>
      </c>
      <c r="M126" s="94">
        <f t="shared" si="25"/>
        <v>7.280750512844858E-2</v>
      </c>
      <c r="N126" s="94">
        <f t="shared" si="25"/>
        <v>7.6657679992673977E-2</v>
      </c>
      <c r="O126" s="94">
        <f t="shared" si="25"/>
        <v>7.9791849275431773E-2</v>
      </c>
      <c r="P126" s="94">
        <f t="shared" si="25"/>
        <v>8.2377610062033604E-2</v>
      </c>
      <c r="Q126" s="94">
        <f t="shared" si="25"/>
        <v>8.4500963001077428E-2</v>
      </c>
      <c r="R126" s="94">
        <f t="shared" si="25"/>
        <v>8.6277409664421531E-2</v>
      </c>
      <c r="S126" s="94">
        <f t="shared" si="25"/>
        <v>8.7770059070978776E-2</v>
      </c>
      <c r="T126" s="94">
        <f t="shared" si="25"/>
        <v>8.8991625212716613E-2</v>
      </c>
      <c r="U126" s="94">
        <f t="shared" si="25"/>
        <v>8.9284688305640195E-2</v>
      </c>
      <c r="V126" s="94">
        <f t="shared" si="25"/>
        <v>8.9559672129587209E-2</v>
      </c>
      <c r="W126" s="94">
        <f t="shared" si="25"/>
        <v>8.9832040616792133E-2</v>
      </c>
      <c r="X126" s="94">
        <f t="shared" si="25"/>
        <v>9.0082884565353821E-2</v>
      </c>
      <c r="Y126" s="94">
        <f t="shared" si="25"/>
        <v>1.0324064687462973</v>
      </c>
      <c r="Z126" s="149"/>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19" t="s">
        <v>54</v>
      </c>
      <c r="E127" s="94">
        <f t="shared" si="25"/>
        <v>8.5165055152968353E-3</v>
      </c>
      <c r="F127" s="94">
        <f t="shared" si="25"/>
        <v>1.7232731626992421E-2</v>
      </c>
      <c r="G127" s="94">
        <f t="shared" si="25"/>
        <v>2.6123538541060184E-2</v>
      </c>
      <c r="H127" s="94">
        <f t="shared" si="25"/>
        <v>3.5138618197610501E-2</v>
      </c>
      <c r="I127" s="94">
        <f t="shared" si="25"/>
        <v>4.4204929270615992E-2</v>
      </c>
      <c r="J127" s="94">
        <f t="shared" si="25"/>
        <v>5.2427879018475662E-2</v>
      </c>
      <c r="K127" s="94">
        <f t="shared" si="25"/>
        <v>5.9026978913344352E-2</v>
      </c>
      <c r="L127" s="94">
        <f t="shared" si="25"/>
        <v>6.4337863283654595E-2</v>
      </c>
      <c r="M127" s="94">
        <f t="shared" si="25"/>
        <v>6.8604995008653635E-2</v>
      </c>
      <c r="N127" s="94">
        <f t="shared" si="25"/>
        <v>7.204762816711674E-2</v>
      </c>
      <c r="O127" s="94">
        <f t="shared" si="25"/>
        <v>7.4842031308687232E-2</v>
      </c>
      <c r="P127" s="94">
        <f t="shared" si="25"/>
        <v>7.7112355558116338E-2</v>
      </c>
      <c r="Q127" s="94">
        <f t="shared" si="25"/>
        <v>7.8964941664372595E-2</v>
      </c>
      <c r="R127" s="94">
        <f t="shared" si="25"/>
        <v>8.0499578349855314E-2</v>
      </c>
      <c r="S127" s="94">
        <f t="shared" si="25"/>
        <v>8.1777660168330976E-2</v>
      </c>
      <c r="T127" s="94">
        <f t="shared" si="25"/>
        <v>8.2830133725540961E-2</v>
      </c>
      <c r="U127" s="94">
        <f t="shared" si="25"/>
        <v>8.3005641255756921E-2</v>
      </c>
      <c r="V127" s="94">
        <f t="shared" si="25"/>
        <v>8.3175893321374733E-2</v>
      </c>
      <c r="W127" s="94">
        <f t="shared" si="25"/>
        <v>8.3334951177098812E-2</v>
      </c>
      <c r="X127" s="94">
        <f t="shared" si="25"/>
        <v>8.3487986613237974E-2</v>
      </c>
      <c r="Y127" s="94">
        <f t="shared" si="25"/>
        <v>1.0122512638350032</v>
      </c>
      <c r="Z127" s="149"/>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19" t="s">
        <v>55</v>
      </c>
      <c r="E128" s="94">
        <f t="shared" si="25"/>
        <v>0</v>
      </c>
      <c r="F128" s="94">
        <f t="shared" si="25"/>
        <v>0</v>
      </c>
      <c r="G128" s="94">
        <f t="shared" si="25"/>
        <v>0</v>
      </c>
      <c r="H128" s="94">
        <f t="shared" si="25"/>
        <v>0</v>
      </c>
      <c r="I128" s="94">
        <f t="shared" si="25"/>
        <v>0</v>
      </c>
      <c r="J128" s="94">
        <f t="shared" si="25"/>
        <v>0</v>
      </c>
      <c r="K128" s="94">
        <f t="shared" si="25"/>
        <v>0</v>
      </c>
      <c r="L128" s="94">
        <f t="shared" si="25"/>
        <v>0</v>
      </c>
      <c r="M128" s="94">
        <f t="shared" si="25"/>
        <v>0</v>
      </c>
      <c r="N128" s="94">
        <f t="shared" si="25"/>
        <v>0</v>
      </c>
      <c r="O128" s="94">
        <f t="shared" si="25"/>
        <v>0</v>
      </c>
      <c r="P128" s="94">
        <f t="shared" si="25"/>
        <v>0</v>
      </c>
      <c r="Q128" s="94">
        <f t="shared" si="25"/>
        <v>0</v>
      </c>
      <c r="R128" s="94">
        <f t="shared" si="25"/>
        <v>0</v>
      </c>
      <c r="S128" s="94">
        <f t="shared" si="25"/>
        <v>0</v>
      </c>
      <c r="T128" s="94">
        <f t="shared" si="25"/>
        <v>0</v>
      </c>
      <c r="U128" s="94">
        <f t="shared" si="25"/>
        <v>0</v>
      </c>
      <c r="V128" s="94">
        <f t="shared" si="25"/>
        <v>0</v>
      </c>
      <c r="W128" s="94">
        <f t="shared" si="25"/>
        <v>0</v>
      </c>
      <c r="X128" s="94">
        <f t="shared" si="25"/>
        <v>0</v>
      </c>
      <c r="Y128" s="94">
        <f t="shared" si="25"/>
        <v>0</v>
      </c>
      <c r="Z128" s="149"/>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19" t="s">
        <v>56</v>
      </c>
      <c r="E129" s="94">
        <f t="shared" si="25"/>
        <v>0</v>
      </c>
      <c r="F129" s="94">
        <f t="shared" si="25"/>
        <v>0</v>
      </c>
      <c r="G129" s="94">
        <f t="shared" si="25"/>
        <v>0</v>
      </c>
      <c r="H129" s="94">
        <f t="shared" si="25"/>
        <v>0</v>
      </c>
      <c r="I129" s="94">
        <f t="shared" si="25"/>
        <v>0</v>
      </c>
      <c r="J129" s="94">
        <f t="shared" si="25"/>
        <v>0</v>
      </c>
      <c r="K129" s="94">
        <f t="shared" si="25"/>
        <v>0</v>
      </c>
      <c r="L129" s="94">
        <f t="shared" si="25"/>
        <v>0</v>
      </c>
      <c r="M129" s="94">
        <f t="shared" si="25"/>
        <v>0</v>
      </c>
      <c r="N129" s="94">
        <f t="shared" si="25"/>
        <v>0</v>
      </c>
      <c r="O129" s="94">
        <f t="shared" si="25"/>
        <v>0</v>
      </c>
      <c r="P129" s="94">
        <f t="shared" si="25"/>
        <v>0</v>
      </c>
      <c r="Q129" s="94">
        <f t="shared" si="25"/>
        <v>0</v>
      </c>
      <c r="R129" s="94">
        <f t="shared" si="25"/>
        <v>0</v>
      </c>
      <c r="S129" s="94">
        <f t="shared" si="25"/>
        <v>0</v>
      </c>
      <c r="T129" s="94">
        <f t="shared" si="25"/>
        <v>0</v>
      </c>
      <c r="U129" s="94">
        <f t="shared" si="25"/>
        <v>0</v>
      </c>
      <c r="V129" s="94">
        <f t="shared" si="25"/>
        <v>0</v>
      </c>
      <c r="W129" s="94">
        <f t="shared" si="25"/>
        <v>0</v>
      </c>
      <c r="X129" s="94">
        <f t="shared" si="25"/>
        <v>0</v>
      </c>
      <c r="Y129" s="94">
        <f t="shared" si="25"/>
        <v>0</v>
      </c>
      <c r="Z129" s="14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19" t="s">
        <v>57</v>
      </c>
      <c r="E130" s="94">
        <f t="shared" si="25"/>
        <v>0</v>
      </c>
      <c r="F130" s="94">
        <f t="shared" si="25"/>
        <v>0</v>
      </c>
      <c r="G130" s="94">
        <f t="shared" si="25"/>
        <v>0</v>
      </c>
      <c r="H130" s="94">
        <f t="shared" si="25"/>
        <v>0</v>
      </c>
      <c r="I130" s="94">
        <f t="shared" si="25"/>
        <v>0</v>
      </c>
      <c r="J130" s="94">
        <f t="shared" si="25"/>
        <v>0</v>
      </c>
      <c r="K130" s="94">
        <f t="shared" si="25"/>
        <v>0</v>
      </c>
      <c r="L130" s="94">
        <f t="shared" si="25"/>
        <v>0</v>
      </c>
      <c r="M130" s="94">
        <f t="shared" si="25"/>
        <v>0</v>
      </c>
      <c r="N130" s="94">
        <f t="shared" si="25"/>
        <v>0</v>
      </c>
      <c r="O130" s="94">
        <f t="shared" si="25"/>
        <v>0</v>
      </c>
      <c r="P130" s="94">
        <f t="shared" si="25"/>
        <v>0</v>
      </c>
      <c r="Q130" s="94">
        <f t="shared" si="25"/>
        <v>0</v>
      </c>
      <c r="R130" s="94">
        <f t="shared" si="25"/>
        <v>0</v>
      </c>
      <c r="S130" s="94">
        <f t="shared" si="25"/>
        <v>0</v>
      </c>
      <c r="T130" s="94">
        <f t="shared" si="25"/>
        <v>0</v>
      </c>
      <c r="U130" s="94">
        <f t="shared" si="25"/>
        <v>0</v>
      </c>
      <c r="V130" s="94">
        <f t="shared" si="25"/>
        <v>0</v>
      </c>
      <c r="W130" s="94">
        <f t="shared" si="25"/>
        <v>0</v>
      </c>
      <c r="X130" s="94">
        <f t="shared" si="25"/>
        <v>0</v>
      </c>
      <c r="Y130" s="94">
        <f t="shared" si="25"/>
        <v>0</v>
      </c>
      <c r="Z130" s="149"/>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19" t="s">
        <v>58</v>
      </c>
      <c r="E131" s="94">
        <f t="shared" si="25"/>
        <v>0</v>
      </c>
      <c r="F131" s="94">
        <f t="shared" si="25"/>
        <v>0</v>
      </c>
      <c r="G131" s="94">
        <f t="shared" si="25"/>
        <v>0</v>
      </c>
      <c r="H131" s="94">
        <f t="shared" si="25"/>
        <v>0</v>
      </c>
      <c r="I131" s="94">
        <f t="shared" si="25"/>
        <v>0</v>
      </c>
      <c r="J131" s="94">
        <f t="shared" si="25"/>
        <v>0</v>
      </c>
      <c r="K131" s="94">
        <f t="shared" si="25"/>
        <v>0</v>
      </c>
      <c r="L131" s="94">
        <f t="shared" si="25"/>
        <v>0</v>
      </c>
      <c r="M131" s="94">
        <f t="shared" si="25"/>
        <v>0</v>
      </c>
      <c r="N131" s="94">
        <f t="shared" si="25"/>
        <v>0</v>
      </c>
      <c r="O131" s="94">
        <f t="shared" si="25"/>
        <v>0</v>
      </c>
      <c r="P131" s="94">
        <f t="shared" si="25"/>
        <v>0</v>
      </c>
      <c r="Q131" s="94">
        <f t="shared" si="25"/>
        <v>0</v>
      </c>
      <c r="R131" s="94">
        <f t="shared" si="25"/>
        <v>0</v>
      </c>
      <c r="S131" s="94">
        <f t="shared" si="25"/>
        <v>0</v>
      </c>
      <c r="T131" s="94">
        <f t="shared" si="25"/>
        <v>0</v>
      </c>
      <c r="U131" s="94">
        <f t="shared" si="25"/>
        <v>0</v>
      </c>
      <c r="V131" s="94">
        <f t="shared" si="25"/>
        <v>0</v>
      </c>
      <c r="W131" s="94">
        <f t="shared" si="25"/>
        <v>0</v>
      </c>
      <c r="X131" s="94">
        <f t="shared" si="25"/>
        <v>0</v>
      </c>
      <c r="Y131" s="94">
        <f t="shared" si="25"/>
        <v>0</v>
      </c>
      <c r="Z131" s="149"/>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19" t="s">
        <v>59</v>
      </c>
      <c r="E132" s="94">
        <f t="shared" si="25"/>
        <v>0</v>
      </c>
      <c r="F132" s="94">
        <f t="shared" si="25"/>
        <v>0</v>
      </c>
      <c r="G132" s="94">
        <f t="shared" si="25"/>
        <v>0</v>
      </c>
      <c r="H132" s="94">
        <f t="shared" si="25"/>
        <v>0</v>
      </c>
      <c r="I132" s="94">
        <f t="shared" si="25"/>
        <v>0</v>
      </c>
      <c r="J132" s="94">
        <f t="shared" si="25"/>
        <v>0</v>
      </c>
      <c r="K132" s="94">
        <f t="shared" si="25"/>
        <v>0</v>
      </c>
      <c r="L132" s="94">
        <f t="shared" si="25"/>
        <v>0</v>
      </c>
      <c r="M132" s="94">
        <f t="shared" si="25"/>
        <v>0</v>
      </c>
      <c r="N132" s="94">
        <f t="shared" si="25"/>
        <v>0</v>
      </c>
      <c r="O132" s="94">
        <f t="shared" si="25"/>
        <v>0</v>
      </c>
      <c r="P132" s="94">
        <f t="shared" si="25"/>
        <v>0</v>
      </c>
      <c r="Q132" s="94">
        <f t="shared" si="25"/>
        <v>0</v>
      </c>
      <c r="R132" s="94">
        <f t="shared" si="25"/>
        <v>0</v>
      </c>
      <c r="S132" s="94">
        <f t="shared" si="25"/>
        <v>0</v>
      </c>
      <c r="T132" s="94">
        <f t="shared" si="25"/>
        <v>0</v>
      </c>
      <c r="U132" s="94">
        <f t="shared" si="25"/>
        <v>0</v>
      </c>
      <c r="V132" s="94">
        <f t="shared" si="25"/>
        <v>0</v>
      </c>
      <c r="W132" s="94">
        <f t="shared" si="25"/>
        <v>0</v>
      </c>
      <c r="X132" s="94">
        <f t="shared" si="25"/>
        <v>0</v>
      </c>
      <c r="Y132" s="94">
        <f t="shared" si="25"/>
        <v>0</v>
      </c>
      <c r="Z132" s="149"/>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19" t="s">
        <v>60</v>
      </c>
      <c r="E133" s="94">
        <f t="shared" si="25"/>
        <v>0</v>
      </c>
      <c r="F133" s="94">
        <f t="shared" si="25"/>
        <v>0</v>
      </c>
      <c r="G133" s="94">
        <f t="shared" si="25"/>
        <v>0</v>
      </c>
      <c r="H133" s="94">
        <f t="shared" si="25"/>
        <v>0</v>
      </c>
      <c r="I133" s="94">
        <f t="shared" si="25"/>
        <v>0</v>
      </c>
      <c r="J133" s="94">
        <f t="shared" si="25"/>
        <v>0</v>
      </c>
      <c r="K133" s="94">
        <f t="shared" si="25"/>
        <v>0</v>
      </c>
      <c r="L133" s="94">
        <f t="shared" si="25"/>
        <v>0</v>
      </c>
      <c r="M133" s="94">
        <f t="shared" si="25"/>
        <v>0</v>
      </c>
      <c r="N133" s="94">
        <f t="shared" si="25"/>
        <v>0</v>
      </c>
      <c r="O133" s="94">
        <f t="shared" si="25"/>
        <v>0</v>
      </c>
      <c r="P133" s="94">
        <f t="shared" si="25"/>
        <v>0</v>
      </c>
      <c r="Q133" s="94">
        <f t="shared" si="25"/>
        <v>0</v>
      </c>
      <c r="R133" s="94">
        <f t="shared" si="25"/>
        <v>0</v>
      </c>
      <c r="S133" s="94">
        <f t="shared" si="25"/>
        <v>0</v>
      </c>
      <c r="T133" s="94">
        <f t="shared" si="25"/>
        <v>0</v>
      </c>
      <c r="U133" s="94">
        <f t="shared" si="25"/>
        <v>0</v>
      </c>
      <c r="V133" s="94">
        <f t="shared" si="25"/>
        <v>0</v>
      </c>
      <c r="W133" s="94">
        <f t="shared" si="25"/>
        <v>0</v>
      </c>
      <c r="X133" s="94">
        <f t="shared" si="25"/>
        <v>0</v>
      </c>
      <c r="Y133" s="94">
        <f t="shared" si="25"/>
        <v>0</v>
      </c>
      <c r="Z133" s="149"/>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19" t="s">
        <v>61</v>
      </c>
      <c r="E134" s="94">
        <f t="shared" si="25"/>
        <v>0</v>
      </c>
      <c r="F134" s="94">
        <f t="shared" si="25"/>
        <v>0</v>
      </c>
      <c r="G134" s="94">
        <f t="shared" si="25"/>
        <v>0</v>
      </c>
      <c r="H134" s="94">
        <f t="shared" si="25"/>
        <v>0</v>
      </c>
      <c r="I134" s="94">
        <f t="shared" si="25"/>
        <v>0</v>
      </c>
      <c r="J134" s="94">
        <f t="shared" si="25"/>
        <v>0</v>
      </c>
      <c r="K134" s="94">
        <f t="shared" si="25"/>
        <v>0</v>
      </c>
      <c r="L134" s="94">
        <f t="shared" si="25"/>
        <v>0</v>
      </c>
      <c r="M134" s="94">
        <f t="shared" si="25"/>
        <v>0</v>
      </c>
      <c r="N134" s="94">
        <f t="shared" si="25"/>
        <v>0</v>
      </c>
      <c r="O134" s="94">
        <f t="shared" si="25"/>
        <v>0</v>
      </c>
      <c r="P134" s="94">
        <f t="shared" si="25"/>
        <v>0</v>
      </c>
      <c r="Q134" s="94">
        <f t="shared" si="25"/>
        <v>0</v>
      </c>
      <c r="R134" s="94">
        <f t="shared" si="25"/>
        <v>0</v>
      </c>
      <c r="S134" s="94">
        <f t="shared" si="25"/>
        <v>0</v>
      </c>
      <c r="T134" s="94">
        <f t="shared" si="25"/>
        <v>0</v>
      </c>
      <c r="U134" s="94">
        <f t="shared" si="25"/>
        <v>0</v>
      </c>
      <c r="V134" s="94">
        <f t="shared" si="25"/>
        <v>0</v>
      </c>
      <c r="W134" s="94">
        <f t="shared" si="25"/>
        <v>0</v>
      </c>
      <c r="X134" s="94">
        <f t="shared" si="25"/>
        <v>0</v>
      </c>
      <c r="Y134" s="94">
        <f t="shared" si="25"/>
        <v>0</v>
      </c>
      <c r="Z134" s="149"/>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19" t="s">
        <v>62</v>
      </c>
      <c r="E135" s="94">
        <f t="shared" si="25"/>
        <v>0</v>
      </c>
      <c r="F135" s="94">
        <f t="shared" si="25"/>
        <v>0</v>
      </c>
      <c r="G135" s="94">
        <f t="shared" si="25"/>
        <v>0</v>
      </c>
      <c r="H135" s="94">
        <f t="shared" si="25"/>
        <v>0</v>
      </c>
      <c r="I135" s="94">
        <f t="shared" si="25"/>
        <v>0</v>
      </c>
      <c r="J135" s="94">
        <f t="shared" si="25"/>
        <v>0</v>
      </c>
      <c r="K135" s="94">
        <f t="shared" si="25"/>
        <v>0</v>
      </c>
      <c r="L135" s="94">
        <f t="shared" si="25"/>
        <v>0</v>
      </c>
      <c r="M135" s="94">
        <f t="shared" si="25"/>
        <v>0</v>
      </c>
      <c r="N135" s="94">
        <f t="shared" si="25"/>
        <v>0</v>
      </c>
      <c r="O135" s="94">
        <f t="shared" si="25"/>
        <v>0</v>
      </c>
      <c r="P135" s="94">
        <f t="shared" si="25"/>
        <v>0</v>
      </c>
      <c r="Q135" s="94">
        <f t="shared" si="25"/>
        <v>0</v>
      </c>
      <c r="R135" s="94">
        <f t="shared" si="25"/>
        <v>0</v>
      </c>
      <c r="S135" s="94">
        <f t="shared" si="25"/>
        <v>0</v>
      </c>
      <c r="T135" s="94">
        <f t="shared" si="25"/>
        <v>0</v>
      </c>
      <c r="U135" s="94">
        <f t="shared" si="25"/>
        <v>0</v>
      </c>
      <c r="V135" s="94">
        <f t="shared" si="25"/>
        <v>0</v>
      </c>
      <c r="W135" s="94">
        <f t="shared" si="25"/>
        <v>0</v>
      </c>
      <c r="X135" s="94">
        <f t="shared" si="25"/>
        <v>0</v>
      </c>
      <c r="Y135" s="94">
        <f t="shared" si="25"/>
        <v>0</v>
      </c>
      <c r="Z135" s="149"/>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19" t="s">
        <v>63</v>
      </c>
      <c r="E136" s="94">
        <f t="shared" si="25"/>
        <v>0</v>
      </c>
      <c r="F136" s="94">
        <f t="shared" si="25"/>
        <v>0</v>
      </c>
      <c r="G136" s="94">
        <f t="shared" si="25"/>
        <v>0</v>
      </c>
      <c r="H136" s="94">
        <f t="shared" ref="H136:Y136" si="26">H99-H98</f>
        <v>0</v>
      </c>
      <c r="I136" s="94">
        <f t="shared" si="26"/>
        <v>0</v>
      </c>
      <c r="J136" s="94">
        <f t="shared" si="26"/>
        <v>0</v>
      </c>
      <c r="K136" s="94">
        <f t="shared" si="26"/>
        <v>0</v>
      </c>
      <c r="L136" s="94">
        <f t="shared" si="26"/>
        <v>0</v>
      </c>
      <c r="M136" s="94">
        <f t="shared" si="26"/>
        <v>0</v>
      </c>
      <c r="N136" s="94">
        <f t="shared" si="26"/>
        <v>0</v>
      </c>
      <c r="O136" s="94">
        <f t="shared" si="26"/>
        <v>0</v>
      </c>
      <c r="P136" s="94">
        <f t="shared" si="26"/>
        <v>0</v>
      </c>
      <c r="Q136" s="94">
        <f t="shared" si="26"/>
        <v>0</v>
      </c>
      <c r="R136" s="94">
        <f t="shared" si="26"/>
        <v>0</v>
      </c>
      <c r="S136" s="94">
        <f t="shared" si="26"/>
        <v>0</v>
      </c>
      <c r="T136" s="94">
        <f t="shared" si="26"/>
        <v>0</v>
      </c>
      <c r="U136" s="94">
        <f t="shared" si="26"/>
        <v>0</v>
      </c>
      <c r="V136" s="94">
        <f t="shared" si="26"/>
        <v>0</v>
      </c>
      <c r="W136" s="94">
        <f t="shared" si="26"/>
        <v>0</v>
      </c>
      <c r="X136" s="94">
        <f t="shared" si="26"/>
        <v>0</v>
      </c>
      <c r="Y136" s="94">
        <f t="shared" si="26"/>
        <v>0</v>
      </c>
      <c r="Z136" s="149"/>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19" t="s">
        <v>64</v>
      </c>
      <c r="E137" s="94">
        <f t="shared" ref="E137:Y149" si="27">E100-E99</f>
        <v>0</v>
      </c>
      <c r="F137" s="94">
        <f t="shared" si="27"/>
        <v>0</v>
      </c>
      <c r="G137" s="94">
        <f t="shared" si="27"/>
        <v>0</v>
      </c>
      <c r="H137" s="94">
        <f t="shared" si="27"/>
        <v>0</v>
      </c>
      <c r="I137" s="94">
        <f t="shared" si="27"/>
        <v>0</v>
      </c>
      <c r="J137" s="94">
        <f t="shared" si="27"/>
        <v>0</v>
      </c>
      <c r="K137" s="94">
        <f t="shared" si="27"/>
        <v>0</v>
      </c>
      <c r="L137" s="94">
        <f t="shared" si="27"/>
        <v>0</v>
      </c>
      <c r="M137" s="94">
        <f t="shared" si="27"/>
        <v>0</v>
      </c>
      <c r="N137" s="94">
        <f t="shared" si="27"/>
        <v>0</v>
      </c>
      <c r="O137" s="94">
        <f t="shared" si="27"/>
        <v>0</v>
      </c>
      <c r="P137" s="94">
        <f t="shared" si="27"/>
        <v>0</v>
      </c>
      <c r="Q137" s="94">
        <f t="shared" si="27"/>
        <v>0</v>
      </c>
      <c r="R137" s="94">
        <f t="shared" si="27"/>
        <v>0</v>
      </c>
      <c r="S137" s="94">
        <f t="shared" si="27"/>
        <v>0</v>
      </c>
      <c r="T137" s="94">
        <f t="shared" si="27"/>
        <v>0</v>
      </c>
      <c r="U137" s="94">
        <f t="shared" si="27"/>
        <v>0</v>
      </c>
      <c r="V137" s="94">
        <f t="shared" si="27"/>
        <v>0</v>
      </c>
      <c r="W137" s="94">
        <f t="shared" si="27"/>
        <v>0</v>
      </c>
      <c r="X137" s="94">
        <f t="shared" si="27"/>
        <v>0</v>
      </c>
      <c r="Y137" s="94">
        <f t="shared" si="27"/>
        <v>0</v>
      </c>
      <c r="Z137" s="149"/>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19" t="s">
        <v>65</v>
      </c>
      <c r="E138" s="94">
        <f t="shared" si="27"/>
        <v>0</v>
      </c>
      <c r="F138" s="94">
        <f t="shared" si="27"/>
        <v>0</v>
      </c>
      <c r="G138" s="94">
        <f t="shared" si="27"/>
        <v>0</v>
      </c>
      <c r="H138" s="94">
        <f t="shared" si="27"/>
        <v>0</v>
      </c>
      <c r="I138" s="94">
        <f t="shared" si="27"/>
        <v>0</v>
      </c>
      <c r="J138" s="94">
        <f t="shared" si="27"/>
        <v>0</v>
      </c>
      <c r="K138" s="94">
        <f t="shared" si="27"/>
        <v>0</v>
      </c>
      <c r="L138" s="94">
        <f t="shared" si="27"/>
        <v>0</v>
      </c>
      <c r="M138" s="94">
        <f t="shared" si="27"/>
        <v>0</v>
      </c>
      <c r="N138" s="94">
        <f t="shared" si="27"/>
        <v>0</v>
      </c>
      <c r="O138" s="94">
        <f t="shared" si="27"/>
        <v>0</v>
      </c>
      <c r="P138" s="94">
        <f t="shared" si="27"/>
        <v>0</v>
      </c>
      <c r="Q138" s="94">
        <f t="shared" si="27"/>
        <v>0</v>
      </c>
      <c r="R138" s="94">
        <f t="shared" si="27"/>
        <v>0</v>
      </c>
      <c r="S138" s="94">
        <f t="shared" si="27"/>
        <v>0</v>
      </c>
      <c r="T138" s="94">
        <f t="shared" si="27"/>
        <v>0</v>
      </c>
      <c r="U138" s="94">
        <f t="shared" si="27"/>
        <v>0</v>
      </c>
      <c r="V138" s="94">
        <f t="shared" si="27"/>
        <v>0</v>
      </c>
      <c r="W138" s="94">
        <f t="shared" si="27"/>
        <v>0</v>
      </c>
      <c r="X138" s="94">
        <f t="shared" si="27"/>
        <v>0</v>
      </c>
      <c r="Y138" s="94">
        <f t="shared" si="27"/>
        <v>0</v>
      </c>
      <c r="Z138" s="149"/>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19" t="s">
        <v>66</v>
      </c>
      <c r="E139" s="94">
        <f t="shared" si="27"/>
        <v>0</v>
      </c>
      <c r="F139" s="94">
        <f t="shared" si="27"/>
        <v>0</v>
      </c>
      <c r="G139" s="94">
        <f t="shared" si="27"/>
        <v>0</v>
      </c>
      <c r="H139" s="94">
        <f t="shared" si="27"/>
        <v>0</v>
      </c>
      <c r="I139" s="94">
        <f t="shared" si="27"/>
        <v>0</v>
      </c>
      <c r="J139" s="94">
        <f t="shared" si="27"/>
        <v>0</v>
      </c>
      <c r="K139" s="94">
        <f t="shared" si="27"/>
        <v>0</v>
      </c>
      <c r="L139" s="94">
        <f t="shared" si="27"/>
        <v>0</v>
      </c>
      <c r="M139" s="94">
        <f t="shared" si="27"/>
        <v>0</v>
      </c>
      <c r="N139" s="94">
        <f t="shared" si="27"/>
        <v>0</v>
      </c>
      <c r="O139" s="94">
        <f t="shared" si="27"/>
        <v>0</v>
      </c>
      <c r="P139" s="94">
        <f t="shared" si="27"/>
        <v>0</v>
      </c>
      <c r="Q139" s="94">
        <f t="shared" si="27"/>
        <v>0</v>
      </c>
      <c r="R139" s="94">
        <f t="shared" si="27"/>
        <v>0</v>
      </c>
      <c r="S139" s="94">
        <f t="shared" si="27"/>
        <v>0</v>
      </c>
      <c r="T139" s="94">
        <f t="shared" si="27"/>
        <v>0</v>
      </c>
      <c r="U139" s="94">
        <f t="shared" si="27"/>
        <v>0</v>
      </c>
      <c r="V139" s="94">
        <f t="shared" si="27"/>
        <v>0</v>
      </c>
      <c r="W139" s="94">
        <f t="shared" si="27"/>
        <v>0</v>
      </c>
      <c r="X139" s="94">
        <f t="shared" si="27"/>
        <v>0</v>
      </c>
      <c r="Y139" s="94">
        <f t="shared" si="27"/>
        <v>0</v>
      </c>
      <c r="Z139" s="14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19" t="s">
        <v>67</v>
      </c>
      <c r="E140" s="94">
        <f t="shared" si="27"/>
        <v>0</v>
      </c>
      <c r="F140" s="94">
        <f t="shared" si="27"/>
        <v>0</v>
      </c>
      <c r="G140" s="94">
        <f t="shared" si="27"/>
        <v>0</v>
      </c>
      <c r="H140" s="94">
        <f t="shared" si="27"/>
        <v>0</v>
      </c>
      <c r="I140" s="94">
        <f t="shared" si="27"/>
        <v>0</v>
      </c>
      <c r="J140" s="94">
        <f t="shared" si="27"/>
        <v>0</v>
      </c>
      <c r="K140" s="94">
        <f t="shared" si="27"/>
        <v>0</v>
      </c>
      <c r="L140" s="94">
        <f t="shared" si="27"/>
        <v>0</v>
      </c>
      <c r="M140" s="94">
        <f t="shared" si="27"/>
        <v>0</v>
      </c>
      <c r="N140" s="94">
        <f t="shared" si="27"/>
        <v>0</v>
      </c>
      <c r="O140" s="94">
        <f t="shared" si="27"/>
        <v>0</v>
      </c>
      <c r="P140" s="94">
        <f t="shared" si="27"/>
        <v>0</v>
      </c>
      <c r="Q140" s="94">
        <f t="shared" si="27"/>
        <v>0</v>
      </c>
      <c r="R140" s="94">
        <f t="shared" si="27"/>
        <v>0</v>
      </c>
      <c r="S140" s="94">
        <f t="shared" si="27"/>
        <v>0</v>
      </c>
      <c r="T140" s="94">
        <f t="shared" si="27"/>
        <v>0</v>
      </c>
      <c r="U140" s="94">
        <f t="shared" si="27"/>
        <v>0</v>
      </c>
      <c r="V140" s="94">
        <f t="shared" si="27"/>
        <v>0</v>
      </c>
      <c r="W140" s="94">
        <f t="shared" si="27"/>
        <v>0</v>
      </c>
      <c r="X140" s="94">
        <f t="shared" si="27"/>
        <v>0</v>
      </c>
      <c r="Y140" s="94">
        <f t="shared" si="27"/>
        <v>0</v>
      </c>
      <c r="Z140" s="149"/>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19" t="s">
        <v>68</v>
      </c>
      <c r="E141" s="94">
        <f t="shared" si="27"/>
        <v>0</v>
      </c>
      <c r="F141" s="94">
        <f t="shared" si="27"/>
        <v>0</v>
      </c>
      <c r="G141" s="94">
        <f t="shared" si="27"/>
        <v>0</v>
      </c>
      <c r="H141" s="94">
        <f t="shared" si="27"/>
        <v>0</v>
      </c>
      <c r="I141" s="94">
        <f t="shared" si="27"/>
        <v>0</v>
      </c>
      <c r="J141" s="94">
        <f t="shared" si="27"/>
        <v>0</v>
      </c>
      <c r="K141" s="94">
        <f t="shared" si="27"/>
        <v>0</v>
      </c>
      <c r="L141" s="94">
        <f t="shared" si="27"/>
        <v>0</v>
      </c>
      <c r="M141" s="94">
        <f t="shared" si="27"/>
        <v>0</v>
      </c>
      <c r="N141" s="94">
        <f t="shared" si="27"/>
        <v>0</v>
      </c>
      <c r="O141" s="94">
        <f t="shared" si="27"/>
        <v>0</v>
      </c>
      <c r="P141" s="94">
        <f t="shared" si="27"/>
        <v>0</v>
      </c>
      <c r="Q141" s="94">
        <f t="shared" si="27"/>
        <v>0</v>
      </c>
      <c r="R141" s="94">
        <f t="shared" si="27"/>
        <v>0</v>
      </c>
      <c r="S141" s="94">
        <f t="shared" si="27"/>
        <v>0</v>
      </c>
      <c r="T141" s="94">
        <f t="shared" si="27"/>
        <v>0</v>
      </c>
      <c r="U141" s="94">
        <f t="shared" si="27"/>
        <v>0</v>
      </c>
      <c r="V141" s="94">
        <f t="shared" si="27"/>
        <v>0</v>
      </c>
      <c r="W141" s="94">
        <f t="shared" si="27"/>
        <v>0</v>
      </c>
      <c r="X141" s="94">
        <f t="shared" si="27"/>
        <v>0</v>
      </c>
      <c r="Y141" s="94">
        <f t="shared" si="27"/>
        <v>0</v>
      </c>
      <c r="Z141" s="149"/>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19" t="s">
        <v>69</v>
      </c>
      <c r="E142" s="94">
        <f t="shared" si="27"/>
        <v>0</v>
      </c>
      <c r="F142" s="94">
        <f t="shared" si="27"/>
        <v>0</v>
      </c>
      <c r="G142" s="94">
        <f t="shared" si="27"/>
        <v>0</v>
      </c>
      <c r="H142" s="94">
        <f t="shared" si="27"/>
        <v>0</v>
      </c>
      <c r="I142" s="94">
        <f t="shared" si="27"/>
        <v>0</v>
      </c>
      <c r="J142" s="94">
        <f t="shared" si="27"/>
        <v>0</v>
      </c>
      <c r="K142" s="94">
        <f t="shared" si="27"/>
        <v>0</v>
      </c>
      <c r="L142" s="94">
        <f t="shared" si="27"/>
        <v>0</v>
      </c>
      <c r="M142" s="94">
        <f t="shared" si="27"/>
        <v>0</v>
      </c>
      <c r="N142" s="94">
        <f t="shared" si="27"/>
        <v>0</v>
      </c>
      <c r="O142" s="94">
        <f t="shared" si="27"/>
        <v>0</v>
      </c>
      <c r="P142" s="94">
        <f t="shared" si="27"/>
        <v>0</v>
      </c>
      <c r="Q142" s="94">
        <f t="shared" si="27"/>
        <v>0</v>
      </c>
      <c r="R142" s="94">
        <f t="shared" si="27"/>
        <v>0</v>
      </c>
      <c r="S142" s="94">
        <f t="shared" si="27"/>
        <v>0</v>
      </c>
      <c r="T142" s="94">
        <f t="shared" si="27"/>
        <v>0</v>
      </c>
      <c r="U142" s="94">
        <f t="shared" si="27"/>
        <v>0</v>
      </c>
      <c r="V142" s="94">
        <f t="shared" si="27"/>
        <v>0</v>
      </c>
      <c r="W142" s="94">
        <f t="shared" si="27"/>
        <v>0</v>
      </c>
      <c r="X142" s="94">
        <f t="shared" si="27"/>
        <v>0</v>
      </c>
      <c r="Y142" s="94">
        <f t="shared" si="27"/>
        <v>0</v>
      </c>
      <c r="Z142" s="149"/>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19" t="s">
        <v>70</v>
      </c>
      <c r="E143" s="94">
        <f t="shared" si="27"/>
        <v>0</v>
      </c>
      <c r="F143" s="94">
        <f t="shared" si="27"/>
        <v>0</v>
      </c>
      <c r="G143" s="94">
        <f t="shared" si="27"/>
        <v>0</v>
      </c>
      <c r="H143" s="94">
        <f t="shared" si="27"/>
        <v>0</v>
      </c>
      <c r="I143" s="94">
        <f t="shared" si="27"/>
        <v>0</v>
      </c>
      <c r="J143" s="94">
        <f t="shared" si="27"/>
        <v>0</v>
      </c>
      <c r="K143" s="94">
        <f t="shared" si="27"/>
        <v>0</v>
      </c>
      <c r="L143" s="94">
        <f t="shared" si="27"/>
        <v>0</v>
      </c>
      <c r="M143" s="94">
        <f t="shared" si="27"/>
        <v>0</v>
      </c>
      <c r="N143" s="94">
        <f t="shared" si="27"/>
        <v>0</v>
      </c>
      <c r="O143" s="94">
        <f t="shared" si="27"/>
        <v>0</v>
      </c>
      <c r="P143" s="94">
        <f t="shared" si="27"/>
        <v>0</v>
      </c>
      <c r="Q143" s="94">
        <f t="shared" si="27"/>
        <v>0</v>
      </c>
      <c r="R143" s="94">
        <f t="shared" si="27"/>
        <v>0</v>
      </c>
      <c r="S143" s="94">
        <f t="shared" si="27"/>
        <v>0</v>
      </c>
      <c r="T143" s="94">
        <f t="shared" si="27"/>
        <v>0</v>
      </c>
      <c r="U143" s="94">
        <f t="shared" si="27"/>
        <v>0</v>
      </c>
      <c r="V143" s="94">
        <f t="shared" si="27"/>
        <v>0</v>
      </c>
      <c r="W143" s="94">
        <f t="shared" si="27"/>
        <v>0</v>
      </c>
      <c r="X143" s="94">
        <f t="shared" si="27"/>
        <v>0</v>
      </c>
      <c r="Y143" s="94">
        <f t="shared" si="27"/>
        <v>0</v>
      </c>
      <c r="Z143" s="149"/>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19" t="s">
        <v>330</v>
      </c>
      <c r="E144" s="94">
        <f t="shared" si="27"/>
        <v>0</v>
      </c>
      <c r="F144" s="94">
        <f t="shared" si="27"/>
        <v>0</v>
      </c>
      <c r="G144" s="94">
        <f t="shared" si="27"/>
        <v>0</v>
      </c>
      <c r="H144" s="94">
        <f t="shared" si="27"/>
        <v>0</v>
      </c>
      <c r="I144" s="94">
        <f t="shared" si="27"/>
        <v>0</v>
      </c>
      <c r="J144" s="94">
        <f t="shared" si="27"/>
        <v>0</v>
      </c>
      <c r="K144" s="94">
        <f t="shared" si="27"/>
        <v>0</v>
      </c>
      <c r="L144" s="94">
        <f t="shared" si="27"/>
        <v>0</v>
      </c>
      <c r="M144" s="94">
        <f t="shared" si="27"/>
        <v>0</v>
      </c>
      <c r="N144" s="94">
        <f t="shared" si="27"/>
        <v>0</v>
      </c>
      <c r="O144" s="94">
        <f t="shared" si="27"/>
        <v>0</v>
      </c>
      <c r="P144" s="94">
        <f t="shared" si="27"/>
        <v>0</v>
      </c>
      <c r="Q144" s="94">
        <f t="shared" si="27"/>
        <v>0</v>
      </c>
      <c r="R144" s="94">
        <f t="shared" si="27"/>
        <v>0</v>
      </c>
      <c r="S144" s="94">
        <f t="shared" si="27"/>
        <v>0</v>
      </c>
      <c r="T144" s="94">
        <f t="shared" si="27"/>
        <v>0</v>
      </c>
      <c r="U144" s="94">
        <f t="shared" si="27"/>
        <v>0</v>
      </c>
      <c r="V144" s="94">
        <f t="shared" si="27"/>
        <v>0</v>
      </c>
      <c r="W144" s="94">
        <f t="shared" si="27"/>
        <v>0</v>
      </c>
      <c r="X144" s="94">
        <f t="shared" si="27"/>
        <v>0</v>
      </c>
      <c r="Y144" s="94">
        <f t="shared" si="27"/>
        <v>0</v>
      </c>
      <c r="Z144" s="149"/>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19" t="s">
        <v>332</v>
      </c>
      <c r="E145" s="94">
        <f t="shared" si="27"/>
        <v>0</v>
      </c>
      <c r="F145" s="94">
        <f t="shared" si="27"/>
        <v>0</v>
      </c>
      <c r="G145" s="94">
        <f t="shared" si="27"/>
        <v>0</v>
      </c>
      <c r="H145" s="94">
        <f t="shared" si="27"/>
        <v>0</v>
      </c>
      <c r="I145" s="94">
        <f t="shared" si="27"/>
        <v>0</v>
      </c>
      <c r="J145" s="94">
        <f t="shared" si="27"/>
        <v>0</v>
      </c>
      <c r="K145" s="94">
        <f t="shared" si="27"/>
        <v>0</v>
      </c>
      <c r="L145" s="94">
        <f t="shared" si="27"/>
        <v>0</v>
      </c>
      <c r="M145" s="94">
        <f t="shared" si="27"/>
        <v>0</v>
      </c>
      <c r="N145" s="94">
        <f t="shared" si="27"/>
        <v>0</v>
      </c>
      <c r="O145" s="94">
        <f t="shared" si="27"/>
        <v>0</v>
      </c>
      <c r="P145" s="94">
        <f t="shared" si="27"/>
        <v>0</v>
      </c>
      <c r="Q145" s="94">
        <f t="shared" si="27"/>
        <v>0</v>
      </c>
      <c r="R145" s="94">
        <f t="shared" si="27"/>
        <v>0</v>
      </c>
      <c r="S145" s="94">
        <f t="shared" si="27"/>
        <v>0</v>
      </c>
      <c r="T145" s="94">
        <f t="shared" si="27"/>
        <v>0</v>
      </c>
      <c r="U145" s="94">
        <f t="shared" si="27"/>
        <v>0</v>
      </c>
      <c r="V145" s="94">
        <f t="shared" si="27"/>
        <v>0</v>
      </c>
      <c r="W145" s="94">
        <f t="shared" si="27"/>
        <v>0</v>
      </c>
      <c r="X145" s="94">
        <f t="shared" si="27"/>
        <v>0</v>
      </c>
      <c r="Y145" s="94">
        <f t="shared" si="27"/>
        <v>0</v>
      </c>
      <c r="Z145" s="149"/>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19" t="s">
        <v>335</v>
      </c>
      <c r="E146" s="94">
        <f t="shared" si="27"/>
        <v>0</v>
      </c>
      <c r="F146" s="94">
        <f t="shared" si="27"/>
        <v>0</v>
      </c>
      <c r="G146" s="94">
        <f t="shared" si="27"/>
        <v>0</v>
      </c>
      <c r="H146" s="94">
        <f t="shared" si="27"/>
        <v>0</v>
      </c>
      <c r="I146" s="94">
        <f t="shared" si="27"/>
        <v>0</v>
      </c>
      <c r="J146" s="94">
        <f t="shared" si="27"/>
        <v>0</v>
      </c>
      <c r="K146" s="94">
        <f t="shared" si="27"/>
        <v>0</v>
      </c>
      <c r="L146" s="94">
        <f t="shared" si="27"/>
        <v>0</v>
      </c>
      <c r="M146" s="94">
        <f t="shared" si="27"/>
        <v>0</v>
      </c>
      <c r="N146" s="94">
        <f t="shared" si="27"/>
        <v>0</v>
      </c>
      <c r="O146" s="94">
        <f t="shared" si="27"/>
        <v>0</v>
      </c>
      <c r="P146" s="94">
        <f t="shared" si="27"/>
        <v>0</v>
      </c>
      <c r="Q146" s="94">
        <f t="shared" si="27"/>
        <v>0</v>
      </c>
      <c r="R146" s="94">
        <f t="shared" si="27"/>
        <v>0</v>
      </c>
      <c r="S146" s="94">
        <f t="shared" si="27"/>
        <v>0</v>
      </c>
      <c r="T146" s="94">
        <f t="shared" si="27"/>
        <v>0</v>
      </c>
      <c r="U146" s="94">
        <f t="shared" si="27"/>
        <v>0</v>
      </c>
      <c r="V146" s="94">
        <f t="shared" si="27"/>
        <v>0</v>
      </c>
      <c r="W146" s="94">
        <f t="shared" si="27"/>
        <v>0</v>
      </c>
      <c r="X146" s="94">
        <f t="shared" si="27"/>
        <v>0</v>
      </c>
      <c r="Y146" s="94">
        <f t="shared" si="27"/>
        <v>0</v>
      </c>
      <c r="Z146" s="149"/>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19" t="s">
        <v>338</v>
      </c>
      <c r="E147" s="94">
        <f t="shared" si="27"/>
        <v>0</v>
      </c>
      <c r="F147" s="94">
        <f t="shared" si="27"/>
        <v>0</v>
      </c>
      <c r="G147" s="94">
        <f t="shared" si="27"/>
        <v>0</v>
      </c>
      <c r="H147" s="94">
        <f t="shared" si="27"/>
        <v>0</v>
      </c>
      <c r="I147" s="94">
        <f t="shared" si="27"/>
        <v>0</v>
      </c>
      <c r="J147" s="94">
        <f t="shared" si="27"/>
        <v>0</v>
      </c>
      <c r="K147" s="94">
        <f t="shared" si="27"/>
        <v>0</v>
      </c>
      <c r="L147" s="94">
        <f t="shared" si="27"/>
        <v>0</v>
      </c>
      <c r="M147" s="94">
        <f t="shared" si="27"/>
        <v>0</v>
      </c>
      <c r="N147" s="94">
        <f t="shared" si="27"/>
        <v>0</v>
      </c>
      <c r="O147" s="94">
        <f t="shared" si="27"/>
        <v>0</v>
      </c>
      <c r="P147" s="94">
        <f t="shared" si="27"/>
        <v>0</v>
      </c>
      <c r="Q147" s="94">
        <f t="shared" si="27"/>
        <v>0</v>
      </c>
      <c r="R147" s="94">
        <f t="shared" si="27"/>
        <v>0</v>
      </c>
      <c r="S147" s="94">
        <f t="shared" si="27"/>
        <v>0</v>
      </c>
      <c r="T147" s="94">
        <f t="shared" si="27"/>
        <v>0</v>
      </c>
      <c r="U147" s="94">
        <f t="shared" si="27"/>
        <v>0</v>
      </c>
      <c r="V147" s="94">
        <f t="shared" si="27"/>
        <v>0</v>
      </c>
      <c r="W147" s="94">
        <f t="shared" si="27"/>
        <v>0</v>
      </c>
      <c r="X147" s="94">
        <f t="shared" si="27"/>
        <v>0</v>
      </c>
      <c r="Y147" s="94">
        <f t="shared" si="27"/>
        <v>0</v>
      </c>
      <c r="Z147" s="149"/>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19" t="s">
        <v>341</v>
      </c>
      <c r="E148" s="94">
        <f t="shared" si="27"/>
        <v>0</v>
      </c>
      <c r="F148" s="94">
        <f t="shared" si="27"/>
        <v>0</v>
      </c>
      <c r="G148" s="94">
        <f t="shared" si="27"/>
        <v>0</v>
      </c>
      <c r="H148" s="94">
        <f t="shared" si="27"/>
        <v>0</v>
      </c>
      <c r="I148" s="94">
        <f t="shared" si="27"/>
        <v>0</v>
      </c>
      <c r="J148" s="94">
        <f t="shared" si="27"/>
        <v>0</v>
      </c>
      <c r="K148" s="94">
        <f t="shared" si="27"/>
        <v>0</v>
      </c>
      <c r="L148" s="94">
        <f t="shared" si="27"/>
        <v>0</v>
      </c>
      <c r="M148" s="94">
        <f t="shared" si="27"/>
        <v>0</v>
      </c>
      <c r="N148" s="94">
        <f t="shared" si="27"/>
        <v>0</v>
      </c>
      <c r="O148" s="94">
        <f t="shared" si="27"/>
        <v>0</v>
      </c>
      <c r="P148" s="94">
        <f t="shared" si="27"/>
        <v>0</v>
      </c>
      <c r="Q148" s="94">
        <f t="shared" si="27"/>
        <v>0</v>
      </c>
      <c r="R148" s="94">
        <f t="shared" si="27"/>
        <v>0</v>
      </c>
      <c r="S148" s="94">
        <f t="shared" si="27"/>
        <v>0</v>
      </c>
      <c r="T148" s="94">
        <f t="shared" si="27"/>
        <v>0</v>
      </c>
      <c r="U148" s="94">
        <f t="shared" si="27"/>
        <v>0</v>
      </c>
      <c r="V148" s="94">
        <f t="shared" si="27"/>
        <v>0</v>
      </c>
      <c r="W148" s="94">
        <f t="shared" si="27"/>
        <v>0</v>
      </c>
      <c r="X148" s="94">
        <f t="shared" si="27"/>
        <v>0</v>
      </c>
      <c r="Y148" s="94">
        <f t="shared" si="27"/>
        <v>0</v>
      </c>
      <c r="Z148" s="149"/>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19" t="s">
        <v>344</v>
      </c>
      <c r="E149" s="94">
        <f t="shared" si="27"/>
        <v>0</v>
      </c>
      <c r="F149" s="94">
        <f t="shared" si="27"/>
        <v>0</v>
      </c>
      <c r="G149" s="94">
        <f t="shared" si="27"/>
        <v>0</v>
      </c>
      <c r="H149" s="94">
        <f t="shared" ref="H149:Y149" si="28">H112-H111</f>
        <v>0</v>
      </c>
      <c r="I149" s="94">
        <f t="shared" si="28"/>
        <v>0</v>
      </c>
      <c r="J149" s="94">
        <f t="shared" si="28"/>
        <v>0</v>
      </c>
      <c r="K149" s="94">
        <f t="shared" si="28"/>
        <v>0</v>
      </c>
      <c r="L149" s="94">
        <f t="shared" si="28"/>
        <v>0</v>
      </c>
      <c r="M149" s="94">
        <f t="shared" si="28"/>
        <v>0</v>
      </c>
      <c r="N149" s="94">
        <f t="shared" si="28"/>
        <v>0</v>
      </c>
      <c r="O149" s="94">
        <f t="shared" si="28"/>
        <v>0</v>
      </c>
      <c r="P149" s="94">
        <f t="shared" si="28"/>
        <v>0</v>
      </c>
      <c r="Q149" s="94">
        <f t="shared" si="28"/>
        <v>0</v>
      </c>
      <c r="R149" s="94">
        <f t="shared" si="28"/>
        <v>0</v>
      </c>
      <c r="S149" s="94">
        <f t="shared" si="28"/>
        <v>0</v>
      </c>
      <c r="T149" s="94">
        <f t="shared" si="28"/>
        <v>0</v>
      </c>
      <c r="U149" s="94">
        <f t="shared" si="28"/>
        <v>0</v>
      </c>
      <c r="V149" s="94">
        <f t="shared" si="28"/>
        <v>0</v>
      </c>
      <c r="W149" s="94">
        <f t="shared" si="28"/>
        <v>0</v>
      </c>
      <c r="X149" s="94">
        <f t="shared" si="28"/>
        <v>0</v>
      </c>
      <c r="Y149" s="94">
        <f t="shared" si="28"/>
        <v>0</v>
      </c>
      <c r="Z149" s="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19" t="s">
        <v>347</v>
      </c>
      <c r="E150" s="94">
        <f t="shared" ref="E150:Y154" si="29">E113-E112</f>
        <v>0</v>
      </c>
      <c r="F150" s="94">
        <f t="shared" si="29"/>
        <v>0</v>
      </c>
      <c r="G150" s="94">
        <f t="shared" si="29"/>
        <v>0</v>
      </c>
      <c r="H150" s="94">
        <f t="shared" si="29"/>
        <v>0</v>
      </c>
      <c r="I150" s="94">
        <f t="shared" si="29"/>
        <v>0</v>
      </c>
      <c r="J150" s="94">
        <f t="shared" si="29"/>
        <v>0</v>
      </c>
      <c r="K150" s="94">
        <f t="shared" si="29"/>
        <v>0</v>
      </c>
      <c r="L150" s="94">
        <f t="shared" si="29"/>
        <v>0</v>
      </c>
      <c r="M150" s="94">
        <f t="shared" si="29"/>
        <v>0</v>
      </c>
      <c r="N150" s="94">
        <f t="shared" si="29"/>
        <v>0</v>
      </c>
      <c r="O150" s="94">
        <f t="shared" si="29"/>
        <v>0</v>
      </c>
      <c r="P150" s="94">
        <f t="shared" si="29"/>
        <v>0</v>
      </c>
      <c r="Q150" s="94">
        <f t="shared" si="29"/>
        <v>0</v>
      </c>
      <c r="R150" s="94">
        <f t="shared" si="29"/>
        <v>0</v>
      </c>
      <c r="S150" s="94">
        <f t="shared" si="29"/>
        <v>0</v>
      </c>
      <c r="T150" s="94">
        <f t="shared" si="29"/>
        <v>0</v>
      </c>
      <c r="U150" s="94">
        <f t="shared" si="29"/>
        <v>0</v>
      </c>
      <c r="V150" s="94">
        <f t="shared" si="29"/>
        <v>0</v>
      </c>
      <c r="W150" s="94">
        <f t="shared" si="29"/>
        <v>0</v>
      </c>
      <c r="X150" s="94">
        <f t="shared" si="29"/>
        <v>0</v>
      </c>
      <c r="Y150" s="94">
        <f t="shared" si="29"/>
        <v>0</v>
      </c>
      <c r="Z150" s="149"/>
    </row>
    <row r="151" spans="3:79">
      <c r="C151" s="19" t="s">
        <v>350</v>
      </c>
      <c r="E151" s="94">
        <f t="shared" si="29"/>
        <v>0</v>
      </c>
      <c r="F151" s="94">
        <f t="shared" si="29"/>
        <v>0</v>
      </c>
      <c r="G151" s="94">
        <f t="shared" si="29"/>
        <v>0</v>
      </c>
      <c r="H151" s="94">
        <f t="shared" si="29"/>
        <v>0</v>
      </c>
      <c r="I151" s="94">
        <f t="shared" si="29"/>
        <v>0</v>
      </c>
      <c r="J151" s="94">
        <f t="shared" si="29"/>
        <v>0</v>
      </c>
      <c r="K151" s="94">
        <f t="shared" si="29"/>
        <v>0</v>
      </c>
      <c r="L151" s="94">
        <f t="shared" si="29"/>
        <v>0</v>
      </c>
      <c r="M151" s="94">
        <f t="shared" si="29"/>
        <v>0</v>
      </c>
      <c r="N151" s="94">
        <f t="shared" si="29"/>
        <v>0</v>
      </c>
      <c r="O151" s="94">
        <f t="shared" si="29"/>
        <v>0</v>
      </c>
      <c r="P151" s="94">
        <f t="shared" si="29"/>
        <v>0</v>
      </c>
      <c r="Q151" s="94">
        <f t="shared" si="29"/>
        <v>0</v>
      </c>
      <c r="R151" s="94">
        <f t="shared" si="29"/>
        <v>0</v>
      </c>
      <c r="S151" s="94">
        <f t="shared" si="29"/>
        <v>0</v>
      </c>
      <c r="T151" s="94">
        <f t="shared" si="29"/>
        <v>0</v>
      </c>
      <c r="U151" s="94">
        <f t="shared" si="29"/>
        <v>0</v>
      </c>
      <c r="V151" s="94">
        <f t="shared" si="29"/>
        <v>0</v>
      </c>
      <c r="W151" s="94">
        <f t="shared" si="29"/>
        <v>0</v>
      </c>
      <c r="X151" s="94">
        <f t="shared" si="29"/>
        <v>0</v>
      </c>
      <c r="Y151" s="94">
        <f t="shared" si="29"/>
        <v>0</v>
      </c>
      <c r="Z151" s="149"/>
    </row>
    <row r="152" spans="3:79">
      <c r="C152" s="19" t="s">
        <v>353</v>
      </c>
      <c r="E152" s="94">
        <f t="shared" si="29"/>
        <v>0</v>
      </c>
      <c r="F152" s="94">
        <f t="shared" si="29"/>
        <v>0</v>
      </c>
      <c r="G152" s="94">
        <f t="shared" si="29"/>
        <v>0</v>
      </c>
      <c r="H152" s="94">
        <f t="shared" si="29"/>
        <v>0</v>
      </c>
      <c r="I152" s="94">
        <f t="shared" si="29"/>
        <v>0</v>
      </c>
      <c r="J152" s="94">
        <f t="shared" si="29"/>
        <v>0</v>
      </c>
      <c r="K152" s="94">
        <f t="shared" si="29"/>
        <v>0</v>
      </c>
      <c r="L152" s="94">
        <f t="shared" si="29"/>
        <v>0</v>
      </c>
      <c r="M152" s="94">
        <f t="shared" si="29"/>
        <v>0</v>
      </c>
      <c r="N152" s="94">
        <f t="shared" si="29"/>
        <v>0</v>
      </c>
      <c r="O152" s="94">
        <f t="shared" si="29"/>
        <v>0</v>
      </c>
      <c r="P152" s="94">
        <f t="shared" si="29"/>
        <v>0</v>
      </c>
      <c r="Q152" s="94">
        <f t="shared" si="29"/>
        <v>0</v>
      </c>
      <c r="R152" s="94">
        <f t="shared" si="29"/>
        <v>0</v>
      </c>
      <c r="S152" s="94">
        <f t="shared" si="29"/>
        <v>0</v>
      </c>
      <c r="T152" s="94">
        <f t="shared" si="29"/>
        <v>0</v>
      </c>
      <c r="U152" s="94">
        <f t="shared" si="29"/>
        <v>0</v>
      </c>
      <c r="V152" s="94">
        <f t="shared" si="29"/>
        <v>0</v>
      </c>
      <c r="W152" s="94">
        <f t="shared" si="29"/>
        <v>0</v>
      </c>
      <c r="X152" s="94">
        <f t="shared" si="29"/>
        <v>0</v>
      </c>
      <c r="Y152" s="94">
        <f t="shared" si="29"/>
        <v>0</v>
      </c>
      <c r="Z152" s="149"/>
    </row>
    <row r="153" spans="3:79">
      <c r="C153" s="19" t="s">
        <v>356</v>
      </c>
      <c r="E153" s="94">
        <f t="shared" si="29"/>
        <v>0</v>
      </c>
      <c r="F153" s="94">
        <f t="shared" si="29"/>
        <v>0</v>
      </c>
      <c r="G153" s="94">
        <f t="shared" si="29"/>
        <v>0</v>
      </c>
      <c r="H153" s="94">
        <f t="shared" si="29"/>
        <v>0</v>
      </c>
      <c r="I153" s="94">
        <f t="shared" si="29"/>
        <v>0</v>
      </c>
      <c r="J153" s="94">
        <f t="shared" si="29"/>
        <v>0</v>
      </c>
      <c r="K153" s="94">
        <f t="shared" si="29"/>
        <v>0</v>
      </c>
      <c r="L153" s="94">
        <f t="shared" si="29"/>
        <v>0</v>
      </c>
      <c r="M153" s="94">
        <f t="shared" si="29"/>
        <v>0</v>
      </c>
      <c r="N153" s="94">
        <f t="shared" si="29"/>
        <v>0</v>
      </c>
      <c r="O153" s="94">
        <f t="shared" si="29"/>
        <v>0</v>
      </c>
      <c r="P153" s="94">
        <f t="shared" si="29"/>
        <v>0</v>
      </c>
      <c r="Q153" s="94">
        <f t="shared" si="29"/>
        <v>0</v>
      </c>
      <c r="R153" s="94">
        <f t="shared" si="29"/>
        <v>0</v>
      </c>
      <c r="S153" s="94">
        <f t="shared" si="29"/>
        <v>0</v>
      </c>
      <c r="T153" s="94">
        <f t="shared" si="29"/>
        <v>0</v>
      </c>
      <c r="U153" s="94">
        <f t="shared" si="29"/>
        <v>0</v>
      </c>
      <c r="V153" s="94">
        <f t="shared" si="29"/>
        <v>0</v>
      </c>
      <c r="W153" s="94">
        <f t="shared" si="29"/>
        <v>0</v>
      </c>
      <c r="X153" s="94">
        <f t="shared" si="29"/>
        <v>0</v>
      </c>
      <c r="Y153" s="94">
        <f t="shared" si="29"/>
        <v>0</v>
      </c>
      <c r="Z153" s="149"/>
    </row>
    <row r="154" spans="3:79">
      <c r="C154" s="19" t="s">
        <v>359</v>
      </c>
      <c r="E154" s="94">
        <f t="shared" si="29"/>
        <v>0</v>
      </c>
      <c r="F154" s="94">
        <f t="shared" si="29"/>
        <v>0</v>
      </c>
      <c r="G154" s="94">
        <f t="shared" si="29"/>
        <v>0</v>
      </c>
      <c r="H154" s="94">
        <f t="shared" si="29"/>
        <v>0</v>
      </c>
      <c r="I154" s="94">
        <f t="shared" si="29"/>
        <v>0</v>
      </c>
      <c r="J154" s="94">
        <f t="shared" si="29"/>
        <v>0</v>
      </c>
      <c r="K154" s="94">
        <f t="shared" si="29"/>
        <v>0</v>
      </c>
      <c r="L154" s="94">
        <f t="shared" si="29"/>
        <v>0</v>
      </c>
      <c r="M154" s="94">
        <f t="shared" si="29"/>
        <v>0</v>
      </c>
      <c r="N154" s="94">
        <f t="shared" si="29"/>
        <v>0</v>
      </c>
      <c r="O154" s="94">
        <f t="shared" si="29"/>
        <v>0</v>
      </c>
      <c r="P154" s="94">
        <f t="shared" si="29"/>
        <v>0</v>
      </c>
      <c r="Q154" s="94">
        <f t="shared" si="29"/>
        <v>0</v>
      </c>
      <c r="R154" s="94">
        <f t="shared" si="29"/>
        <v>0</v>
      </c>
      <c r="S154" s="94">
        <f t="shared" si="29"/>
        <v>0</v>
      </c>
      <c r="T154" s="94">
        <f t="shared" si="29"/>
        <v>0</v>
      </c>
      <c r="U154" s="94">
        <f t="shared" si="29"/>
        <v>0</v>
      </c>
      <c r="V154" s="94">
        <f t="shared" si="29"/>
        <v>0</v>
      </c>
      <c r="W154" s="94">
        <f t="shared" si="29"/>
        <v>0</v>
      </c>
      <c r="X154" s="94">
        <f t="shared" si="29"/>
        <v>0</v>
      </c>
      <c r="Y154" s="94">
        <f t="shared" si="29"/>
        <v>0</v>
      </c>
      <c r="Z154" s="149"/>
    </row>
    <row r="155" spans="3:79">
      <c r="E155" s="45"/>
      <c r="Z155" s="150"/>
    </row>
    <row r="156" spans="3:79" ht="15">
      <c r="C156" s="95" t="s">
        <v>72</v>
      </c>
      <c r="D156" s="96"/>
      <c r="E156" s="96">
        <f t="shared" ref="E156:X156" si="30">SUM(E123:E154)</f>
        <v>1.7202585443510332E-2</v>
      </c>
      <c r="F156" s="96">
        <f t="shared" si="30"/>
        <v>3.493467284666666E-2</v>
      </c>
      <c r="G156" s="96">
        <f t="shared" si="30"/>
        <v>5.3198673676944419E-2</v>
      </c>
      <c r="H156" s="96">
        <f t="shared" si="30"/>
        <v>7.171581482359686E-2</v>
      </c>
      <c r="I156" s="96">
        <f t="shared" si="30"/>
        <v>9.0410076954421964E-2</v>
      </c>
      <c r="J156" s="96">
        <f t="shared" si="30"/>
        <v>0.10748908332514079</v>
      </c>
      <c r="K156" s="96">
        <f t="shared" si="30"/>
        <v>0.12127861764537413</v>
      </c>
      <c r="L156" s="96">
        <f t="shared" si="30"/>
        <v>0.13237445608347972</v>
      </c>
      <c r="M156" s="96">
        <f t="shared" si="30"/>
        <v>0.14141250013710222</v>
      </c>
      <c r="N156" s="96">
        <f t="shared" si="30"/>
        <v>0.14870530815979072</v>
      </c>
      <c r="O156" s="96">
        <f t="shared" si="30"/>
        <v>0.154633880584119</v>
      </c>
      <c r="P156" s="96">
        <f t="shared" si="30"/>
        <v>0.15948996562014994</v>
      </c>
      <c r="Q156" s="96">
        <f t="shared" si="30"/>
        <v>0.16346590466545002</v>
      </c>
      <c r="R156" s="96">
        <f t="shared" si="30"/>
        <v>0.16677698801427684</v>
      </c>
      <c r="S156" s="96">
        <f t="shared" si="30"/>
        <v>0.16954771923930975</v>
      </c>
      <c r="T156" s="96">
        <f t="shared" si="30"/>
        <v>0.17182175893825757</v>
      </c>
      <c r="U156" s="96">
        <f t="shared" si="30"/>
        <v>0.17229032956139712</v>
      </c>
      <c r="V156" s="96">
        <f t="shared" si="30"/>
        <v>0.17273556545096194</v>
      </c>
      <c r="W156" s="96">
        <f t="shared" si="30"/>
        <v>0.17316699179389095</v>
      </c>
      <c r="X156" s="96">
        <f t="shared" si="30"/>
        <v>0.1735708711785918</v>
      </c>
      <c r="Y156" s="96"/>
      <c r="Z156" s="151"/>
    </row>
    <row r="157" spans="3:79" ht="15">
      <c r="C157" s="95" t="s">
        <v>73</v>
      </c>
      <c r="D157" s="96"/>
      <c r="E157" s="96">
        <f t="shared" ref="E157:X157" si="31">D157+E156</f>
        <v>1.7202585443510332E-2</v>
      </c>
      <c r="F157" s="96">
        <f t="shared" si="31"/>
        <v>5.2137258290176992E-2</v>
      </c>
      <c r="G157" s="96">
        <f t="shared" si="31"/>
        <v>0.1053359319671214</v>
      </c>
      <c r="H157" s="96">
        <f t="shared" si="31"/>
        <v>0.17705174679071828</v>
      </c>
      <c r="I157" s="96">
        <f t="shared" si="31"/>
        <v>0.26746182374514027</v>
      </c>
      <c r="J157" s="96">
        <f t="shared" si="31"/>
        <v>0.37495090707028106</v>
      </c>
      <c r="K157" s="96">
        <f t="shared" si="31"/>
        <v>0.49622952471565518</v>
      </c>
      <c r="L157" s="96">
        <f t="shared" si="31"/>
        <v>0.62860398079913493</v>
      </c>
      <c r="M157" s="96">
        <f t="shared" si="31"/>
        <v>0.77001648093623709</v>
      </c>
      <c r="N157" s="96">
        <f t="shared" si="31"/>
        <v>0.91872178909602775</v>
      </c>
      <c r="O157" s="96">
        <f t="shared" si="31"/>
        <v>1.0733556696801467</v>
      </c>
      <c r="P157" s="96">
        <f t="shared" si="31"/>
        <v>1.2328456353002966</v>
      </c>
      <c r="Q157" s="96">
        <f t="shared" si="31"/>
        <v>1.3963115399657466</v>
      </c>
      <c r="R157" s="96">
        <f t="shared" si="31"/>
        <v>1.5630885279800235</v>
      </c>
      <c r="S157" s="96">
        <f t="shared" si="31"/>
        <v>1.7326362472193333</v>
      </c>
      <c r="T157" s="96">
        <f t="shared" si="31"/>
        <v>1.9044580061575909</v>
      </c>
      <c r="U157" s="96">
        <f t="shared" si="31"/>
        <v>2.076748335718988</v>
      </c>
      <c r="V157" s="96">
        <f t="shared" si="31"/>
        <v>2.2494839011699499</v>
      </c>
      <c r="W157" s="96">
        <f t="shared" si="31"/>
        <v>2.4226508929638406</v>
      </c>
      <c r="X157" s="96">
        <f t="shared" si="31"/>
        <v>2.5962217641424323</v>
      </c>
      <c r="Y157" s="96">
        <f>SUM(Y123:Y154)</f>
        <v>2.0446577325813005</v>
      </c>
      <c r="Z157" s="151"/>
    </row>
    <row r="159" spans="3:79">
      <c r="C159" s="152" t="s">
        <v>398</v>
      </c>
      <c r="D159" s="153" t="str">
        <f>D35</f>
        <v>LO12Med</v>
      </c>
      <c r="E159" s="43">
        <f>E35</f>
        <v>0.10937459468255628</v>
      </c>
      <c r="F159" s="43">
        <f t="shared" ref="F159:X159" si="32">F35</f>
        <v>0.21874918936511256</v>
      </c>
      <c r="G159" s="43">
        <f t="shared" si="32"/>
        <v>0.32812378404766884</v>
      </c>
      <c r="H159" s="43">
        <f t="shared" si="32"/>
        <v>0.43749837873022512</v>
      </c>
      <c r="I159" s="43">
        <f t="shared" si="32"/>
        <v>0.5468729734127814</v>
      </c>
      <c r="J159" s="43">
        <f t="shared" si="32"/>
        <v>0.64531010862708205</v>
      </c>
      <c r="K159" s="43">
        <f t="shared" si="32"/>
        <v>0.7240598167985226</v>
      </c>
      <c r="L159" s="43">
        <f t="shared" si="32"/>
        <v>0.78705958333567505</v>
      </c>
      <c r="M159" s="43">
        <f t="shared" si="32"/>
        <v>0.83745939656539703</v>
      </c>
      <c r="N159" s="43">
        <f t="shared" si="32"/>
        <v>0.87777924714917455</v>
      </c>
      <c r="O159" s="43">
        <f t="shared" si="32"/>
        <v>0.91003512761619654</v>
      </c>
      <c r="P159" s="43">
        <f t="shared" si="32"/>
        <v>0.93583983198981413</v>
      </c>
      <c r="Q159" s="43">
        <f t="shared" si="32"/>
        <v>0.9564835954887082</v>
      </c>
      <c r="R159" s="43">
        <f t="shared" si="32"/>
        <v>0.97299860628782353</v>
      </c>
      <c r="S159" s="43">
        <f t="shared" si="32"/>
        <v>0.9862106149271157</v>
      </c>
      <c r="T159" s="43">
        <f t="shared" si="32"/>
        <v>0.99678022183854953</v>
      </c>
      <c r="U159" s="43">
        <f t="shared" si="32"/>
        <v>0.99685231466234414</v>
      </c>
      <c r="V159" s="43">
        <f t="shared" si="32"/>
        <v>0.99687806209941365</v>
      </c>
      <c r="W159" s="43">
        <f t="shared" si="32"/>
        <v>0.99688683963477831</v>
      </c>
      <c r="X159" s="43">
        <f t="shared" si="32"/>
        <v>0.99688970187457115</v>
      </c>
    </row>
  </sheetData>
  <mergeCells count="1">
    <mergeCell ref="B1:S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sheetData>
    <row r="1" spans="1:131" ht="13.5" thickBot="1">
      <c r="A1" s="50" t="s">
        <v>254</v>
      </c>
      <c r="B1" s="52"/>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c r="AY1" s="39"/>
      <c r="AZ1" s="39"/>
      <c r="BA1" s="39"/>
      <c r="BB1" s="39"/>
      <c r="BC1" s="39"/>
      <c r="BD1" s="39"/>
      <c r="BE1" s="39"/>
      <c r="BF1" s="39"/>
      <c r="BG1" s="39"/>
      <c r="BH1" s="39"/>
      <c r="BI1" s="39"/>
      <c r="BJ1" s="39"/>
      <c r="BK1" s="39"/>
      <c r="BL1" s="39"/>
      <c r="BM1" s="39"/>
      <c r="BN1" s="39"/>
      <c r="BO1" s="39"/>
      <c r="BP1" s="39"/>
      <c r="BQ1" s="39"/>
      <c r="BR1" s="39"/>
      <c r="BS1" s="39"/>
      <c r="BT1" s="39"/>
      <c r="BU1" s="39"/>
      <c r="BV1" s="39"/>
      <c r="BW1" s="39"/>
      <c r="BX1" s="39"/>
      <c r="BY1" s="39"/>
      <c r="BZ1" s="39"/>
      <c r="CA1" s="39"/>
      <c r="CB1" s="39"/>
      <c r="CC1" s="39"/>
      <c r="CD1" s="39"/>
      <c r="CE1" s="39"/>
      <c r="CF1" s="39"/>
      <c r="CG1" s="39"/>
      <c r="CH1" s="39"/>
      <c r="CI1" s="39"/>
      <c r="CJ1" s="39"/>
      <c r="CK1" s="39"/>
      <c r="CL1" s="39"/>
      <c r="CM1" s="39"/>
      <c r="CN1" s="39"/>
      <c r="CO1" s="39"/>
      <c r="CP1" s="39"/>
      <c r="CQ1" s="39"/>
      <c r="CR1" s="39"/>
      <c r="CS1" s="39"/>
      <c r="CT1" s="39"/>
      <c r="CU1" s="39"/>
      <c r="CV1" s="39"/>
      <c r="CW1" s="39"/>
      <c r="CX1" s="19"/>
      <c r="CY1" s="19"/>
      <c r="CZ1" s="19"/>
      <c r="DA1" s="19"/>
      <c r="DB1" s="19"/>
      <c r="DC1" s="19"/>
      <c r="DD1" s="19"/>
      <c r="DE1" s="19"/>
      <c r="DF1" s="19"/>
      <c r="DG1" s="19"/>
      <c r="DH1" s="19"/>
      <c r="DI1" s="19"/>
      <c r="DJ1" s="19"/>
      <c r="DK1" s="19"/>
      <c r="DL1" s="19"/>
      <c r="DM1" s="19"/>
      <c r="DN1" s="19"/>
      <c r="DO1" s="19"/>
      <c r="DP1" s="19"/>
      <c r="DQ1" s="19"/>
      <c r="DR1" s="19"/>
      <c r="DS1" s="19"/>
      <c r="DT1" s="19"/>
      <c r="DU1" s="19"/>
      <c r="DV1" s="19"/>
      <c r="DW1" s="19"/>
      <c r="DX1" s="19"/>
      <c r="DY1" s="19"/>
      <c r="DZ1" s="19"/>
      <c r="EA1" s="19"/>
    </row>
    <row r="2" spans="1:131" ht="13.5" thickBot="1">
      <c r="A2" s="83"/>
      <c r="B2" s="84"/>
      <c r="C2" s="85"/>
      <c r="D2" s="85"/>
      <c r="E2" s="85"/>
      <c r="F2" s="85"/>
      <c r="G2" s="85"/>
      <c r="H2" s="85"/>
      <c r="I2" s="85"/>
      <c r="J2" s="85"/>
      <c r="K2" s="85"/>
      <c r="L2" s="85"/>
      <c r="M2" s="85"/>
      <c r="N2" s="85"/>
      <c r="O2" s="86" t="s">
        <v>363</v>
      </c>
      <c r="P2" s="87"/>
      <c r="Q2" s="87"/>
      <c r="R2" s="87"/>
      <c r="S2" s="87"/>
      <c r="T2" s="87"/>
      <c r="U2" s="87"/>
      <c r="V2" s="87"/>
      <c r="W2" s="87"/>
      <c r="X2" s="87"/>
      <c r="Y2" s="87"/>
      <c r="Z2" s="76"/>
      <c r="AA2" s="85"/>
      <c r="AB2" s="86" t="s">
        <v>364</v>
      </c>
      <c r="AC2" s="87"/>
      <c r="AD2" s="87"/>
      <c r="AE2" s="87"/>
      <c r="AF2" s="87"/>
      <c r="AG2" s="87"/>
      <c r="AH2" s="87"/>
      <c r="AI2" s="87"/>
      <c r="AJ2" s="87"/>
      <c r="AK2" s="87"/>
      <c r="AL2" s="87"/>
      <c r="AM2" s="76"/>
      <c r="AN2" s="39"/>
      <c r="AO2" s="39"/>
      <c r="AP2" s="39"/>
      <c r="AQ2" s="39"/>
      <c r="AR2" s="39"/>
      <c r="AS2" s="39"/>
      <c r="AT2" s="39"/>
      <c r="AU2" s="39"/>
      <c r="AV2" s="39"/>
      <c r="AW2" s="39"/>
      <c r="AX2" s="39"/>
      <c r="AY2" s="39"/>
      <c r="AZ2" s="39"/>
      <c r="BA2" s="39"/>
      <c r="BB2" s="39"/>
      <c r="BC2" s="39"/>
      <c r="BD2" s="39"/>
      <c r="BE2" s="39"/>
      <c r="BF2" s="39"/>
      <c r="BG2" s="39"/>
      <c r="BH2" s="39"/>
      <c r="BI2" s="39"/>
      <c r="BJ2" s="39"/>
      <c r="BK2" s="39"/>
      <c r="BL2" s="39"/>
      <c r="BM2" s="39"/>
      <c r="BN2" s="39"/>
      <c r="BO2" s="39"/>
      <c r="BP2" s="39"/>
      <c r="BQ2" s="39"/>
      <c r="BR2" s="39"/>
      <c r="BS2" s="39"/>
      <c r="BT2" s="39"/>
      <c r="BU2" s="39"/>
      <c r="BV2" s="39"/>
      <c r="BW2" s="39"/>
      <c r="BX2" s="39"/>
      <c r="BY2" s="39"/>
      <c r="BZ2" s="39"/>
      <c r="CA2" s="39"/>
      <c r="CB2" s="39"/>
      <c r="CC2" s="39"/>
      <c r="CD2" s="39"/>
      <c r="CE2" s="39"/>
      <c r="CF2" s="39"/>
      <c r="CG2" s="39"/>
      <c r="CH2" s="39"/>
      <c r="CI2" s="39"/>
      <c r="CJ2" s="39"/>
      <c r="CK2" s="39"/>
      <c r="CL2" s="39"/>
      <c r="CM2" s="39"/>
      <c r="CN2" s="39"/>
      <c r="CO2" s="39"/>
      <c r="CP2" s="39"/>
      <c r="CQ2" s="39"/>
      <c r="CR2" s="39"/>
      <c r="CS2" s="39"/>
      <c r="CT2" s="39"/>
      <c r="CU2" s="39"/>
      <c r="CV2" s="39"/>
      <c r="CW2" s="3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row>
    <row r="3" spans="1:131" ht="204">
      <c r="A3" s="68" t="s">
        <v>147</v>
      </c>
      <c r="B3" s="69" t="s">
        <v>148</v>
      </c>
      <c r="C3" s="70" t="s">
        <v>49</v>
      </c>
      <c r="D3" s="70" t="s">
        <v>231</v>
      </c>
      <c r="E3" s="70" t="s">
        <v>232</v>
      </c>
      <c r="F3" s="70" t="s">
        <v>233</v>
      </c>
      <c r="G3" s="70" t="s">
        <v>234</v>
      </c>
      <c r="H3" s="70" t="s">
        <v>235</v>
      </c>
      <c r="I3" s="70" t="s">
        <v>236</v>
      </c>
      <c r="J3" s="70" t="s">
        <v>237</v>
      </c>
      <c r="K3" s="70" t="s">
        <v>48</v>
      </c>
      <c r="L3" s="70" t="s">
        <v>210</v>
      </c>
      <c r="M3" s="70" t="s">
        <v>238</v>
      </c>
      <c r="N3" s="70" t="s">
        <v>365</v>
      </c>
      <c r="O3" s="70" t="s">
        <v>239</v>
      </c>
      <c r="P3" s="70" t="s">
        <v>240</v>
      </c>
      <c r="Q3" s="70" t="s">
        <v>241</v>
      </c>
      <c r="R3" s="70" t="s">
        <v>242</v>
      </c>
      <c r="S3" s="70" t="s">
        <v>243</v>
      </c>
      <c r="T3" s="70" t="s">
        <v>244</v>
      </c>
      <c r="U3" s="70" t="s">
        <v>245</v>
      </c>
      <c r="V3" s="70" t="s">
        <v>246</v>
      </c>
      <c r="W3" s="70" t="s">
        <v>247</v>
      </c>
      <c r="X3" s="70" t="s">
        <v>248</v>
      </c>
      <c r="Y3" s="70" t="s">
        <v>249</v>
      </c>
      <c r="Z3" s="70" t="s">
        <v>250</v>
      </c>
      <c r="AA3" s="70"/>
      <c r="AB3" s="70" t="s">
        <v>239</v>
      </c>
      <c r="AC3" s="70" t="s">
        <v>240</v>
      </c>
      <c r="AD3" s="70" t="s">
        <v>241</v>
      </c>
      <c r="AE3" s="70" t="s">
        <v>242</v>
      </c>
      <c r="AF3" s="70" t="s">
        <v>243</v>
      </c>
      <c r="AG3" s="70" t="s">
        <v>244</v>
      </c>
      <c r="AH3" s="70" t="s">
        <v>245</v>
      </c>
      <c r="AI3" s="70" t="s">
        <v>246</v>
      </c>
      <c r="AJ3" s="70" t="s">
        <v>247</v>
      </c>
      <c r="AK3" s="70" t="s">
        <v>248</v>
      </c>
      <c r="AL3" s="70" t="s">
        <v>249</v>
      </c>
      <c r="AM3" s="70" t="s">
        <v>250</v>
      </c>
      <c r="AN3" s="39"/>
      <c r="AO3" s="39"/>
      <c r="AP3" s="39"/>
      <c r="AQ3" s="39"/>
      <c r="AR3" s="39"/>
      <c r="AS3" s="39"/>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c r="CC3" s="39"/>
      <c r="CD3" s="39"/>
      <c r="CE3" s="39"/>
      <c r="CF3" s="39"/>
      <c r="CG3" s="39"/>
      <c r="CH3" s="39"/>
      <c r="CI3" s="39"/>
      <c r="CJ3" s="39"/>
      <c r="CK3" s="39"/>
      <c r="CL3" s="39"/>
      <c r="CM3" s="39"/>
      <c r="CN3" s="39"/>
      <c r="CO3" s="39"/>
      <c r="CP3" s="39"/>
      <c r="CQ3" s="39"/>
      <c r="CR3" s="39"/>
      <c r="CS3" s="39"/>
      <c r="CT3" s="39"/>
      <c r="CU3" s="39"/>
      <c r="CV3" s="39"/>
      <c r="CW3" s="3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row>
    <row r="4" spans="1:131">
      <c r="A4" s="19" t="s">
        <v>461</v>
      </c>
      <c r="B4" s="19"/>
      <c r="C4" s="44">
        <v>174.81776983446019</v>
      </c>
      <c r="D4" s="44">
        <v>45.7202416054715</v>
      </c>
      <c r="E4" s="44">
        <v>9.1440483210943011</v>
      </c>
      <c r="F4" s="44">
        <v>54.864289926565803</v>
      </c>
      <c r="G4" s="44">
        <v>77.333650684827873</v>
      </c>
      <c r="H4" s="44">
        <v>113.39586112811278</v>
      </c>
      <c r="I4" s="44">
        <v>2749.2123953521459</v>
      </c>
      <c r="J4" s="44">
        <v>6.7696959003410822</v>
      </c>
      <c r="K4" s="44">
        <v>22.765723408872674</v>
      </c>
      <c r="L4" s="72">
        <v>1.4663197731380342</v>
      </c>
      <c r="M4" s="44">
        <v>1.660782038764119</v>
      </c>
      <c r="N4" s="44">
        <v>3.012689643792392E-2</v>
      </c>
      <c r="O4" s="44">
        <v>11.14601431409581</v>
      </c>
      <c r="P4" s="44">
        <v>10.427259158369424</v>
      </c>
      <c r="Q4" s="44">
        <v>12.062542336604217</v>
      </c>
      <c r="R4" s="44">
        <v>10.494304156758677</v>
      </c>
      <c r="S4" s="44">
        <v>10.695026308509853</v>
      </c>
      <c r="T4" s="44">
        <v>9.6419118231219976</v>
      </c>
      <c r="U4" s="44">
        <v>8.9022027634874856</v>
      </c>
      <c r="V4" s="44">
        <v>9.3477831976488908</v>
      </c>
      <c r="W4" s="44">
        <v>8.2390052962267006</v>
      </c>
      <c r="X4" s="44">
        <v>9.4556338408842517</v>
      </c>
      <c r="Y4" s="44">
        <v>9.1486472094139142</v>
      </c>
      <c r="Z4" s="44">
        <v>10.406790066773056</v>
      </c>
      <c r="AA4" s="44"/>
      <c r="AB4" s="44">
        <v>5.4692423811858459</v>
      </c>
      <c r="AC4" s="44">
        <v>4.8669570301079679</v>
      </c>
      <c r="AD4" s="44">
        <v>4.7610351058526135</v>
      </c>
      <c r="AE4" s="44">
        <v>4.8222128001400844</v>
      </c>
      <c r="AF4" s="44">
        <v>4.8475322972935144</v>
      </c>
      <c r="AG4" s="44">
        <v>3.9717276279894667</v>
      </c>
      <c r="AH4" s="44">
        <v>4.4786340439326668</v>
      </c>
      <c r="AI4" s="44">
        <v>3.7670230549839192</v>
      </c>
      <c r="AJ4" s="44">
        <v>4.2469846603378834</v>
      </c>
      <c r="AK4" s="44">
        <v>3.8109638056888158</v>
      </c>
      <c r="AL4" s="44">
        <v>4.6444791020947465</v>
      </c>
      <c r="AM4" s="39">
        <v>5.1638574529583998</v>
      </c>
      <c r="AN4" s="39"/>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c r="CV4" s="39"/>
      <c r="CW4" s="39"/>
      <c r="CX4" s="19"/>
      <c r="CY4" s="19"/>
      <c r="CZ4" s="19"/>
      <c r="DA4" s="19"/>
      <c r="DB4" s="19"/>
      <c r="DC4" s="19"/>
      <c r="DD4" s="19"/>
      <c r="DE4" s="19"/>
      <c r="DF4" s="19"/>
      <c r="DG4" s="19"/>
      <c r="DH4" s="19"/>
      <c r="DI4" s="19"/>
      <c r="DJ4" s="19"/>
      <c r="DK4" s="19"/>
      <c r="DL4" s="19"/>
      <c r="DM4" s="19"/>
      <c r="DN4" s="19"/>
      <c r="DO4" s="19"/>
      <c r="DP4" s="19"/>
      <c r="DQ4" s="19"/>
      <c r="DR4" s="19"/>
      <c r="DS4" s="19"/>
      <c r="DT4" s="19"/>
      <c r="DU4" s="19"/>
      <c r="DV4" s="19"/>
      <c r="DW4" s="19"/>
      <c r="DX4" s="19"/>
      <c r="DY4" s="19"/>
      <c r="DZ4" s="19"/>
      <c r="EA4" s="19"/>
    </row>
    <row r="5" spans="1:131">
      <c r="A5" s="19" t="s">
        <v>462</v>
      </c>
      <c r="B5" s="19"/>
      <c r="C5" s="44">
        <v>174.81776983446019</v>
      </c>
      <c r="D5" s="44">
        <v>45.7202416054715</v>
      </c>
      <c r="E5" s="44">
        <v>9.1440483210943011</v>
      </c>
      <c r="F5" s="44">
        <v>54.864289926565803</v>
      </c>
      <c r="G5" s="44">
        <v>77.333650684827873</v>
      </c>
      <c r="H5" s="44">
        <v>113.39586112811278</v>
      </c>
      <c r="I5" s="44">
        <v>2749.2123953521459</v>
      </c>
      <c r="J5" s="44">
        <v>6.7696959003410822</v>
      </c>
      <c r="K5" s="44">
        <v>22.765723408872674</v>
      </c>
      <c r="L5" s="72">
        <v>1.4663197731380342</v>
      </c>
      <c r="M5" s="44">
        <v>1.660782038764119</v>
      </c>
      <c r="N5" s="44">
        <v>3.012689643792392E-2</v>
      </c>
      <c r="O5" s="44">
        <v>11.14601431409581</v>
      </c>
      <c r="P5" s="44">
        <v>10.427259158369424</v>
      </c>
      <c r="Q5" s="44">
        <v>12.062542336604217</v>
      </c>
      <c r="R5" s="44">
        <v>10.494304156758677</v>
      </c>
      <c r="S5" s="44">
        <v>10.695026308509853</v>
      </c>
      <c r="T5" s="44">
        <v>9.6419118231219976</v>
      </c>
      <c r="U5" s="44">
        <v>8.9022027634874856</v>
      </c>
      <c r="V5" s="44">
        <v>9.3477831976488908</v>
      </c>
      <c r="W5" s="44">
        <v>8.2390052962267006</v>
      </c>
      <c r="X5" s="44">
        <v>9.4556338408842517</v>
      </c>
      <c r="Y5" s="44">
        <v>9.1486472094139142</v>
      </c>
      <c r="Z5" s="44">
        <v>10.406790066773056</v>
      </c>
      <c r="AA5" s="44"/>
      <c r="AB5" s="44">
        <v>5.4692423811858459</v>
      </c>
      <c r="AC5" s="44">
        <v>4.8669570301079679</v>
      </c>
      <c r="AD5" s="44">
        <v>4.7610351058526135</v>
      </c>
      <c r="AE5" s="44">
        <v>4.8222128001400844</v>
      </c>
      <c r="AF5" s="44">
        <v>4.8475322972935144</v>
      </c>
      <c r="AG5" s="44">
        <v>3.9717276279894667</v>
      </c>
      <c r="AH5" s="44">
        <v>4.4786340439326668</v>
      </c>
      <c r="AI5" s="44">
        <v>3.7670230549839192</v>
      </c>
      <c r="AJ5" s="44">
        <v>4.2469846603378834</v>
      </c>
      <c r="AK5" s="44">
        <v>3.8109638056888158</v>
      </c>
      <c r="AL5" s="44">
        <v>4.6444791020947465</v>
      </c>
      <c r="AM5" s="39">
        <v>5.1638574529583998</v>
      </c>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9"/>
      <c r="CW5" s="39"/>
      <c r="CX5" s="19"/>
      <c r="CY5" s="19"/>
      <c r="CZ5" s="19"/>
      <c r="DA5" s="19"/>
      <c r="DB5" s="19"/>
      <c r="DC5" s="19"/>
      <c r="DD5" s="19"/>
      <c r="DE5" s="19"/>
      <c r="DF5" s="19"/>
      <c r="DG5" s="19"/>
      <c r="DH5" s="19"/>
      <c r="DI5" s="19"/>
      <c r="DJ5" s="19"/>
      <c r="DK5" s="19"/>
      <c r="DL5" s="19"/>
      <c r="DM5" s="19"/>
      <c r="DN5" s="19"/>
      <c r="DO5" s="19"/>
      <c r="DP5" s="19"/>
      <c r="DQ5" s="19"/>
      <c r="DR5" s="19"/>
      <c r="DS5" s="19"/>
      <c r="DT5" s="19"/>
      <c r="DU5" s="19"/>
      <c r="DV5" s="19"/>
      <c r="DW5" s="19"/>
      <c r="DX5" s="19"/>
      <c r="DY5" s="19"/>
      <c r="DZ5" s="19"/>
      <c r="EA5" s="19"/>
    </row>
    <row r="6" spans="1:131">
      <c r="A6" s="19" t="s">
        <v>463</v>
      </c>
      <c r="B6" s="19"/>
      <c r="C6" s="44">
        <v>174.81776983446019</v>
      </c>
      <c r="D6" s="44">
        <v>45.7202416054715</v>
      </c>
      <c r="E6" s="44">
        <v>9.1440483210943011</v>
      </c>
      <c r="F6" s="44">
        <v>54.864289926565803</v>
      </c>
      <c r="G6" s="44">
        <v>77.333650684827873</v>
      </c>
      <c r="H6" s="44">
        <v>113.39586112811278</v>
      </c>
      <c r="I6" s="44">
        <v>2749.2123953521459</v>
      </c>
      <c r="J6" s="44">
        <v>6.7696959003410822</v>
      </c>
      <c r="K6" s="44">
        <v>22.765723408872674</v>
      </c>
      <c r="L6" s="72">
        <v>1.4663197731380342</v>
      </c>
      <c r="M6" s="44">
        <v>1.660782038764119</v>
      </c>
      <c r="N6" s="44">
        <v>3.012689643792392E-2</v>
      </c>
      <c r="O6" s="44">
        <v>11.14601431409581</v>
      </c>
      <c r="P6" s="44">
        <v>10.427259158369424</v>
      </c>
      <c r="Q6" s="44">
        <v>12.062542336604217</v>
      </c>
      <c r="R6" s="44">
        <v>10.494304156758677</v>
      </c>
      <c r="S6" s="44">
        <v>10.695026308509853</v>
      </c>
      <c r="T6" s="44">
        <v>9.6419118231219976</v>
      </c>
      <c r="U6" s="44">
        <v>8.9022027634874856</v>
      </c>
      <c r="V6" s="44">
        <v>9.3477831976488908</v>
      </c>
      <c r="W6" s="44">
        <v>8.2390052962267006</v>
      </c>
      <c r="X6" s="44">
        <v>9.4556338408842517</v>
      </c>
      <c r="Y6" s="44">
        <v>9.1486472094139142</v>
      </c>
      <c r="Z6" s="44">
        <v>10.406790066773056</v>
      </c>
      <c r="AA6" s="44"/>
      <c r="AB6" s="44">
        <v>5.4692423811858459</v>
      </c>
      <c r="AC6" s="44">
        <v>4.8669570301079679</v>
      </c>
      <c r="AD6" s="44">
        <v>4.7610351058526135</v>
      </c>
      <c r="AE6" s="44">
        <v>4.8222128001400844</v>
      </c>
      <c r="AF6" s="44">
        <v>4.8475322972935144</v>
      </c>
      <c r="AG6" s="44">
        <v>3.9717276279894667</v>
      </c>
      <c r="AH6" s="44">
        <v>4.4786340439326668</v>
      </c>
      <c r="AI6" s="44">
        <v>3.7670230549839192</v>
      </c>
      <c r="AJ6" s="44">
        <v>4.2469846603378834</v>
      </c>
      <c r="AK6" s="44">
        <v>3.8109638056888158</v>
      </c>
      <c r="AL6" s="44">
        <v>4.6444791020947465</v>
      </c>
      <c r="AM6" s="39">
        <v>5.1638574529583998</v>
      </c>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39"/>
      <c r="CN6" s="39"/>
      <c r="CO6" s="39"/>
      <c r="CP6" s="39"/>
      <c r="CQ6" s="39"/>
      <c r="CR6" s="39"/>
      <c r="CS6" s="39"/>
      <c r="CT6" s="39"/>
      <c r="CU6" s="39"/>
      <c r="CV6" s="39"/>
      <c r="CW6" s="39"/>
      <c r="CX6" s="19"/>
      <c r="CY6" s="19"/>
      <c r="CZ6" s="19"/>
      <c r="DA6" s="19"/>
      <c r="DB6" s="19"/>
      <c r="DC6" s="19"/>
      <c r="DD6" s="19"/>
      <c r="DE6" s="19"/>
      <c r="DF6" s="19"/>
      <c r="DG6" s="19"/>
      <c r="DH6" s="19"/>
      <c r="DI6" s="19"/>
      <c r="DJ6" s="19"/>
      <c r="DK6" s="19"/>
      <c r="DL6" s="19"/>
      <c r="DM6" s="19"/>
      <c r="DN6" s="19"/>
      <c r="DO6" s="19"/>
      <c r="DP6" s="19"/>
      <c r="DQ6" s="19"/>
      <c r="DR6" s="19"/>
      <c r="DS6" s="19"/>
      <c r="DT6" s="19"/>
      <c r="DU6" s="19"/>
      <c r="DV6" s="19"/>
      <c r="DW6" s="19"/>
      <c r="DX6" s="19"/>
      <c r="DY6" s="19"/>
      <c r="DZ6" s="19"/>
      <c r="EA6" s="19"/>
    </row>
    <row r="7" spans="1:131">
      <c r="A7" s="19" t="s">
        <v>464</v>
      </c>
      <c r="B7" s="19"/>
      <c r="C7" s="44">
        <v>174.81776983446019</v>
      </c>
      <c r="D7" s="44">
        <v>45.7202416054715</v>
      </c>
      <c r="E7" s="44">
        <v>9.1440483210943011</v>
      </c>
      <c r="F7" s="44">
        <v>54.864289926565803</v>
      </c>
      <c r="G7" s="44">
        <v>77.333650684827873</v>
      </c>
      <c r="H7" s="44">
        <v>113.39586112811278</v>
      </c>
      <c r="I7" s="44">
        <v>2749.2123953521459</v>
      </c>
      <c r="J7" s="44">
        <v>6.7696959003410822</v>
      </c>
      <c r="K7" s="44">
        <v>22.765723408872674</v>
      </c>
      <c r="L7" s="72">
        <v>1.4663197731380342</v>
      </c>
      <c r="M7" s="44">
        <v>1.660782038764119</v>
      </c>
      <c r="N7" s="44">
        <v>3.012689643792392E-2</v>
      </c>
      <c r="O7" s="44">
        <v>11.14601431409581</v>
      </c>
      <c r="P7" s="44">
        <v>10.427259158369424</v>
      </c>
      <c r="Q7" s="44">
        <v>12.062542336604217</v>
      </c>
      <c r="R7" s="44">
        <v>10.494304156758677</v>
      </c>
      <c r="S7" s="44">
        <v>10.695026308509853</v>
      </c>
      <c r="T7" s="44">
        <v>9.6419118231219976</v>
      </c>
      <c r="U7" s="44">
        <v>8.9022027634874856</v>
      </c>
      <c r="V7" s="44">
        <v>9.3477831976488908</v>
      </c>
      <c r="W7" s="44">
        <v>8.2390052962267006</v>
      </c>
      <c r="X7" s="44">
        <v>9.4556338408842517</v>
      </c>
      <c r="Y7" s="44">
        <v>9.1486472094139142</v>
      </c>
      <c r="Z7" s="44">
        <v>10.406790066773056</v>
      </c>
      <c r="AA7" s="44"/>
      <c r="AB7" s="44">
        <v>5.4692423811858459</v>
      </c>
      <c r="AC7" s="44">
        <v>4.8669570301079679</v>
      </c>
      <c r="AD7" s="44">
        <v>4.7610351058526135</v>
      </c>
      <c r="AE7" s="44">
        <v>4.8222128001400844</v>
      </c>
      <c r="AF7" s="44">
        <v>4.8475322972935144</v>
      </c>
      <c r="AG7" s="44">
        <v>3.9717276279894667</v>
      </c>
      <c r="AH7" s="44">
        <v>4.4786340439326668</v>
      </c>
      <c r="AI7" s="44">
        <v>3.7670230549839192</v>
      </c>
      <c r="AJ7" s="44">
        <v>4.2469846603378834</v>
      </c>
      <c r="AK7" s="44">
        <v>3.8109638056888158</v>
      </c>
      <c r="AL7" s="44">
        <v>4.6444791020947465</v>
      </c>
      <c r="AM7" s="39">
        <v>5.1638574529583998</v>
      </c>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39"/>
      <c r="CN7" s="39"/>
      <c r="CO7" s="39"/>
      <c r="CP7" s="39"/>
      <c r="CQ7" s="39"/>
      <c r="CR7" s="39"/>
      <c r="CS7" s="39"/>
      <c r="CT7" s="39"/>
      <c r="CU7" s="39"/>
      <c r="CV7" s="39"/>
      <c r="CW7" s="3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row>
    <row r="8" spans="1:131">
      <c r="A8" s="19" t="s">
        <v>465</v>
      </c>
      <c r="B8" s="19"/>
      <c r="C8" s="44">
        <v>239.51705963219337</v>
      </c>
      <c r="D8" s="44">
        <v>63.074746599256621</v>
      </c>
      <c r="E8" s="44">
        <v>12.614949319851325</v>
      </c>
      <c r="F8" s="44">
        <v>75.689695919107947</v>
      </c>
      <c r="G8" s="44">
        <v>106.68798434252373</v>
      </c>
      <c r="H8" s="44">
        <v>155.36317193375078</v>
      </c>
      <c r="I8" s="44">
        <v>2768.2443048923706</v>
      </c>
      <c r="J8" s="44">
        <v>6.8842947736452071</v>
      </c>
      <c r="K8" s="44">
        <v>22.991057614616</v>
      </c>
      <c r="L8" s="72">
        <v>1.456238702897924</v>
      </c>
      <c r="M8" s="44">
        <v>2.2754301864817026</v>
      </c>
      <c r="N8" s="44">
        <v>4.1276728661440311E-2</v>
      </c>
      <c r="O8" s="44">
        <v>15.271105321035403</v>
      </c>
      <c r="P8" s="44">
        <v>14.286342034911337</v>
      </c>
      <c r="Q8" s="44">
        <v>16.526836344429622</v>
      </c>
      <c r="R8" s="44">
        <v>14.378200093119293</v>
      </c>
      <c r="S8" s="44">
        <v>14.653208632788994</v>
      </c>
      <c r="T8" s="44">
        <v>13.210341095724417</v>
      </c>
      <c r="U8" s="44">
        <v>12.196868957767714</v>
      </c>
      <c r="V8" s="44">
        <v>12.807356756125033</v>
      </c>
      <c r="W8" s="44">
        <v>11.288225016912973</v>
      </c>
      <c r="X8" s="44">
        <v>12.955122449347384</v>
      </c>
      <c r="Y8" s="44">
        <v>12.534521412131353</v>
      </c>
      <c r="Z8" s="44">
        <v>14.258297422300464</v>
      </c>
      <c r="AA8" s="44"/>
      <c r="AB8" s="44">
        <v>7.4933849962613248</v>
      </c>
      <c r="AC8" s="44">
        <v>6.6681964786048065</v>
      </c>
      <c r="AD8" s="44">
        <v>6.5230733147968598</v>
      </c>
      <c r="AE8" s="44">
        <v>6.6068926053912174</v>
      </c>
      <c r="AF8" s="44">
        <v>6.6415827373800758</v>
      </c>
      <c r="AG8" s="44">
        <v>5.4416466015828497</v>
      </c>
      <c r="AH8" s="44">
        <v>6.136156858580053</v>
      </c>
      <c r="AI8" s="44">
        <v>5.1611817640209665</v>
      </c>
      <c r="AJ8" s="44">
        <v>5.8187750542201648</v>
      </c>
      <c r="AK8" s="44">
        <v>5.2213847938207074</v>
      </c>
      <c r="AL8" s="44">
        <v>6.3633804453076834</v>
      </c>
      <c r="AM8" s="39">
        <v>7.0749784456326941</v>
      </c>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row>
    <row r="9" spans="1:131">
      <c r="A9" s="19" t="s">
        <v>466</v>
      </c>
      <c r="B9" s="19"/>
      <c r="C9" s="44">
        <v>239.51705963219337</v>
      </c>
      <c r="D9" s="44">
        <v>63.074746599256621</v>
      </c>
      <c r="E9" s="44">
        <v>12.614949319851325</v>
      </c>
      <c r="F9" s="44">
        <v>75.689695919107947</v>
      </c>
      <c r="G9" s="44">
        <v>106.68798434252373</v>
      </c>
      <c r="H9" s="44">
        <v>155.36317193375078</v>
      </c>
      <c r="I9" s="44">
        <v>2768.2443048923706</v>
      </c>
      <c r="J9" s="44">
        <v>6.8842947736452071</v>
      </c>
      <c r="K9" s="44">
        <v>22.991057614616</v>
      </c>
      <c r="L9" s="72">
        <v>1.456238702897924</v>
      </c>
      <c r="M9" s="44">
        <v>2.2754301864817026</v>
      </c>
      <c r="N9" s="44">
        <v>4.1276728661440311E-2</v>
      </c>
      <c r="O9" s="44">
        <v>15.271105321035403</v>
      </c>
      <c r="P9" s="44">
        <v>14.286342034911337</v>
      </c>
      <c r="Q9" s="44">
        <v>16.526836344429622</v>
      </c>
      <c r="R9" s="44">
        <v>14.378200093119293</v>
      </c>
      <c r="S9" s="44">
        <v>14.653208632788994</v>
      </c>
      <c r="T9" s="44">
        <v>13.210341095724417</v>
      </c>
      <c r="U9" s="44">
        <v>12.196868957767714</v>
      </c>
      <c r="V9" s="44">
        <v>12.807356756125033</v>
      </c>
      <c r="W9" s="44">
        <v>11.288225016912973</v>
      </c>
      <c r="X9" s="44">
        <v>12.955122449347384</v>
      </c>
      <c r="Y9" s="44">
        <v>12.534521412131353</v>
      </c>
      <c r="Z9" s="44">
        <v>14.258297422300464</v>
      </c>
      <c r="AA9" s="44"/>
      <c r="AB9" s="44">
        <v>7.4933849962613248</v>
      </c>
      <c r="AC9" s="44">
        <v>6.6681964786048065</v>
      </c>
      <c r="AD9" s="44">
        <v>6.5230733147968598</v>
      </c>
      <c r="AE9" s="44">
        <v>6.6068926053912174</v>
      </c>
      <c r="AF9" s="44">
        <v>6.6415827373800758</v>
      </c>
      <c r="AG9" s="44">
        <v>5.4416466015828497</v>
      </c>
      <c r="AH9" s="44">
        <v>6.136156858580053</v>
      </c>
      <c r="AI9" s="44">
        <v>5.1611817640209665</v>
      </c>
      <c r="AJ9" s="44">
        <v>5.8187750542201648</v>
      </c>
      <c r="AK9" s="44">
        <v>5.2213847938207074</v>
      </c>
      <c r="AL9" s="44">
        <v>6.3633804453076834</v>
      </c>
      <c r="AM9" s="39">
        <v>7.0749784456326941</v>
      </c>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39"/>
      <c r="CS9" s="39"/>
      <c r="CT9" s="39"/>
      <c r="CU9" s="39"/>
      <c r="CV9" s="39"/>
      <c r="CW9" s="39"/>
      <c r="CX9" s="19"/>
      <c r="CY9" s="19"/>
      <c r="CZ9" s="19"/>
      <c r="DA9" s="19"/>
      <c r="DB9" s="19"/>
      <c r="DC9" s="19"/>
      <c r="DD9" s="19"/>
      <c r="DE9" s="19"/>
      <c r="DF9" s="19"/>
      <c r="DG9" s="19"/>
      <c r="DH9" s="19"/>
      <c r="DI9" s="19"/>
      <c r="DJ9" s="19"/>
      <c r="DK9" s="19"/>
      <c r="DL9" s="19"/>
      <c r="DM9" s="19"/>
      <c r="DN9" s="19"/>
      <c r="DO9" s="19"/>
      <c r="DP9" s="19"/>
      <c r="DQ9" s="19"/>
      <c r="DR9" s="19"/>
      <c r="DS9" s="19"/>
      <c r="DT9" s="19"/>
      <c r="DU9" s="19"/>
      <c r="DV9" s="19"/>
      <c r="DW9" s="19"/>
      <c r="DX9" s="19"/>
      <c r="DY9" s="19"/>
      <c r="DZ9" s="19"/>
      <c r="EA9" s="19"/>
    </row>
    <row r="10" spans="1:131">
      <c r="A10" s="19" t="s">
        <v>467</v>
      </c>
      <c r="B10" s="19"/>
      <c r="C10" s="44">
        <v>236.53843440166921</v>
      </c>
      <c r="D10" s="44">
        <v>65.564766921203187</v>
      </c>
      <c r="E10" s="44">
        <v>13.112953384240638</v>
      </c>
      <c r="F10" s="44">
        <v>78.677720305443827</v>
      </c>
      <c r="G10" s="44">
        <v>110.89973727762839</v>
      </c>
      <c r="H10" s="44">
        <v>153.43108131554285</v>
      </c>
      <c r="I10" s="44">
        <v>2913.7625418849234</v>
      </c>
      <c r="J10" s="44">
        <v>7.7605193043105523</v>
      </c>
      <c r="K10" s="44">
        <v>24.713965990393195</v>
      </c>
      <c r="L10" s="72">
        <v>1.3835116753382448</v>
      </c>
      <c r="M10" s="44">
        <v>2.2471330214523806</v>
      </c>
      <c r="N10" s="44">
        <v>4.0763412801545953E-2</v>
      </c>
      <c r="O10" s="44">
        <v>15.08119442417871</v>
      </c>
      <c r="P10" s="44">
        <v>14.108677617594129</v>
      </c>
      <c r="Q10" s="44">
        <v>16.321309223347491</v>
      </c>
      <c r="R10" s="44">
        <v>14.199393332412326</v>
      </c>
      <c r="S10" s="44">
        <v>14.470981876127968</v>
      </c>
      <c r="T10" s="44">
        <v>13.046057786001178</v>
      </c>
      <c r="U10" s="44">
        <v>12.045189149795819</v>
      </c>
      <c r="V10" s="44">
        <v>12.648084944636118</v>
      </c>
      <c r="W10" s="44">
        <v>11.147845071138573</v>
      </c>
      <c r="X10" s="44">
        <v>12.794013029202477</v>
      </c>
      <c r="Y10" s="44">
        <v>12.378642570816028</v>
      </c>
      <c r="Z10" s="44">
        <v>14.080981766740898</v>
      </c>
      <c r="AA10" s="44"/>
      <c r="AB10" s="44">
        <v>7.4001975396093007</v>
      </c>
      <c r="AC10" s="44">
        <v>6.585271035616465</v>
      </c>
      <c r="AD10" s="44">
        <v>6.4419526180671589</v>
      </c>
      <c r="AE10" s="44">
        <v>6.5247295350863208</v>
      </c>
      <c r="AF10" s="44">
        <v>6.5589882618861264</v>
      </c>
      <c r="AG10" s="44">
        <v>5.373974487170786</v>
      </c>
      <c r="AH10" s="44">
        <v>6.0598478404855278</v>
      </c>
      <c r="AI10" s="44">
        <v>5.0969974998802767</v>
      </c>
      <c r="AJ10" s="44">
        <v>5.7464129844207941</v>
      </c>
      <c r="AK10" s="44">
        <v>5.1564518470442549</v>
      </c>
      <c r="AL10" s="44">
        <v>6.2842456831536895</v>
      </c>
      <c r="AM10" s="39">
        <v>6.9869942772568079</v>
      </c>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19"/>
      <c r="CY10" s="19"/>
      <c r="CZ10" s="19"/>
      <c r="DA10" s="19"/>
      <c r="DB10" s="19"/>
      <c r="DC10" s="19"/>
      <c r="DD10" s="19"/>
      <c r="DE10" s="19"/>
      <c r="DF10" s="19"/>
      <c r="DG10" s="19"/>
      <c r="DH10" s="19"/>
      <c r="DI10" s="19"/>
      <c r="DJ10" s="19"/>
      <c r="DK10" s="19"/>
      <c r="DL10" s="19"/>
      <c r="DM10" s="19"/>
      <c r="DN10" s="19"/>
      <c r="DO10" s="19"/>
      <c r="DP10" s="19"/>
      <c r="DQ10" s="19"/>
      <c r="DR10" s="19"/>
      <c r="DS10" s="19"/>
      <c r="DT10" s="19"/>
      <c r="DU10" s="19"/>
      <c r="DV10" s="19"/>
      <c r="DW10" s="19"/>
      <c r="DX10" s="19"/>
      <c r="DY10" s="19"/>
      <c r="DZ10" s="19"/>
      <c r="EA10" s="19"/>
    </row>
    <row r="11" spans="1:131">
      <c r="A11" s="19" t="s">
        <v>468</v>
      </c>
      <c r="B11" s="19"/>
      <c r="C11" s="44">
        <v>186.80723547775204</v>
      </c>
      <c r="D11" s="44">
        <v>53.717845360451633</v>
      </c>
      <c r="E11" s="44">
        <v>10.743569072090327</v>
      </c>
      <c r="F11" s="44">
        <v>64.461414432541957</v>
      </c>
      <c r="G11" s="44">
        <v>90.861223448775931</v>
      </c>
      <c r="H11" s="44">
        <v>121.17284960230744</v>
      </c>
      <c r="I11" s="44">
        <v>3022.8057761516352</v>
      </c>
      <c r="J11" s="44">
        <v>8.4171129982849475</v>
      </c>
      <c r="K11" s="44">
        <v>26.005017239519908</v>
      </c>
      <c r="L11" s="72">
        <v>1.3336035439872769</v>
      </c>
      <c r="M11" s="44">
        <v>1.7746828694040109</v>
      </c>
      <c r="N11" s="44">
        <v>3.219307878382352E-2</v>
      </c>
      <c r="O11" s="44">
        <v>11.910437494903078</v>
      </c>
      <c r="P11" s="44">
        <v>11.142388207043096</v>
      </c>
      <c r="Q11" s="44">
        <v>12.889823436531403</v>
      </c>
      <c r="R11" s="44">
        <v>11.214031328984111</v>
      </c>
      <c r="S11" s="44">
        <v>11.428519537495692</v>
      </c>
      <c r="T11" s="44">
        <v>10.303179671627541</v>
      </c>
      <c r="U11" s="44">
        <v>9.5127394056350152</v>
      </c>
      <c r="V11" s="44">
        <v>9.9888789260481214</v>
      </c>
      <c r="W11" s="44">
        <v>8.8040580996547977</v>
      </c>
      <c r="X11" s="44">
        <v>10.104126252028617</v>
      </c>
      <c r="Y11" s="44">
        <v>9.7760856643474838</v>
      </c>
      <c r="Z11" s="44">
        <v>11.120515290934629</v>
      </c>
      <c r="AA11" s="44"/>
      <c r="AB11" s="44">
        <v>5.8443375084498346</v>
      </c>
      <c r="AC11" s="44">
        <v>5.2007458329002283</v>
      </c>
      <c r="AD11" s="44">
        <v>5.0875595025554157</v>
      </c>
      <c r="AE11" s="44">
        <v>5.1529329251403579</v>
      </c>
      <c r="AF11" s="44">
        <v>5.1799889004648234</v>
      </c>
      <c r="AG11" s="44">
        <v>4.2441192274554966</v>
      </c>
      <c r="AH11" s="44">
        <v>4.7857906278969553</v>
      </c>
      <c r="AI11" s="44">
        <v>4.0253754726928603</v>
      </c>
      <c r="AJ11" s="44">
        <v>4.5382541160741363</v>
      </c>
      <c r="AK11" s="44">
        <v>4.0723297964539498</v>
      </c>
      <c r="AL11" s="44">
        <v>4.963009779372471</v>
      </c>
      <c r="AM11" s="39">
        <v>5.5180084730619479</v>
      </c>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19"/>
      <c r="CY11" s="19"/>
      <c r="CZ11" s="19"/>
      <c r="DA11" s="19"/>
      <c r="DB11" s="19"/>
      <c r="DC11" s="19"/>
      <c r="DD11" s="19"/>
      <c r="DE11" s="19"/>
      <c r="DF11" s="19"/>
      <c r="DG11" s="19"/>
      <c r="DH11" s="19"/>
      <c r="DI11" s="19"/>
      <c r="DJ11" s="19"/>
      <c r="DK11" s="19"/>
      <c r="DL11" s="19"/>
      <c r="DM11" s="19"/>
      <c r="DN11" s="19"/>
      <c r="DO11" s="19"/>
      <c r="DP11" s="19"/>
      <c r="DQ11" s="19"/>
      <c r="DR11" s="19"/>
      <c r="DS11" s="19"/>
      <c r="DT11" s="19"/>
      <c r="DU11" s="19"/>
      <c r="DV11" s="19"/>
      <c r="DW11" s="19"/>
      <c r="DX11" s="19"/>
      <c r="DY11" s="19"/>
      <c r="DZ11" s="19"/>
      <c r="EA11" s="19"/>
    </row>
    <row r="12" spans="1:131">
      <c r="A12" s="19" t="s">
        <v>469</v>
      </c>
      <c r="B12" s="19"/>
      <c r="C12" s="44">
        <v>186.80723547775204</v>
      </c>
      <c r="D12" s="44">
        <v>53.717845360451633</v>
      </c>
      <c r="E12" s="44">
        <v>10.743569072090327</v>
      </c>
      <c r="F12" s="44">
        <v>64.461414432541957</v>
      </c>
      <c r="G12" s="44">
        <v>90.861223448775931</v>
      </c>
      <c r="H12" s="44">
        <v>121.17284960230744</v>
      </c>
      <c r="I12" s="44">
        <v>3022.8057761516352</v>
      </c>
      <c r="J12" s="44">
        <v>8.4171129982849475</v>
      </c>
      <c r="K12" s="44">
        <v>26.005017239519908</v>
      </c>
      <c r="L12" s="72">
        <v>1.3336035439872769</v>
      </c>
      <c r="M12" s="44">
        <v>1.7746828694040109</v>
      </c>
      <c r="N12" s="44">
        <v>3.219307878382352E-2</v>
      </c>
      <c r="O12" s="44">
        <v>11.910437494903078</v>
      </c>
      <c r="P12" s="44">
        <v>11.142388207043096</v>
      </c>
      <c r="Q12" s="44">
        <v>12.889823436531403</v>
      </c>
      <c r="R12" s="44">
        <v>11.214031328984111</v>
      </c>
      <c r="S12" s="44">
        <v>11.428519537495692</v>
      </c>
      <c r="T12" s="44">
        <v>10.303179671627541</v>
      </c>
      <c r="U12" s="44">
        <v>9.5127394056350152</v>
      </c>
      <c r="V12" s="44">
        <v>9.9888789260481214</v>
      </c>
      <c r="W12" s="44">
        <v>8.8040580996547977</v>
      </c>
      <c r="X12" s="44">
        <v>10.104126252028617</v>
      </c>
      <c r="Y12" s="44">
        <v>9.7760856643474838</v>
      </c>
      <c r="Z12" s="44">
        <v>11.120515290934629</v>
      </c>
      <c r="AA12" s="44"/>
      <c r="AB12" s="44">
        <v>5.8443375084498346</v>
      </c>
      <c r="AC12" s="44">
        <v>5.2007458329002283</v>
      </c>
      <c r="AD12" s="44">
        <v>5.0875595025554157</v>
      </c>
      <c r="AE12" s="44">
        <v>5.1529329251403579</v>
      </c>
      <c r="AF12" s="44">
        <v>5.1799889004648234</v>
      </c>
      <c r="AG12" s="44">
        <v>4.2441192274554966</v>
      </c>
      <c r="AH12" s="44">
        <v>4.7857906278969553</v>
      </c>
      <c r="AI12" s="44">
        <v>4.0253754726928603</v>
      </c>
      <c r="AJ12" s="44">
        <v>4.5382541160741363</v>
      </c>
      <c r="AK12" s="44">
        <v>4.0723297964539498</v>
      </c>
      <c r="AL12" s="44">
        <v>4.963009779372471</v>
      </c>
      <c r="AM12" s="39">
        <v>5.5180084730619479</v>
      </c>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row>
    <row r="13" spans="1:131">
      <c r="A13" s="19" t="s">
        <v>470</v>
      </c>
      <c r="B13" s="19"/>
      <c r="C13" s="44">
        <v>186.80723547775204</v>
      </c>
      <c r="D13" s="44">
        <v>53.717845360451633</v>
      </c>
      <c r="E13" s="44">
        <v>10.743569072090327</v>
      </c>
      <c r="F13" s="44">
        <v>64.461414432541957</v>
      </c>
      <c r="G13" s="44">
        <v>90.861223448775931</v>
      </c>
      <c r="H13" s="44">
        <v>121.17284960230744</v>
      </c>
      <c r="I13" s="44">
        <v>3022.8057761516352</v>
      </c>
      <c r="J13" s="44">
        <v>8.4171129982849475</v>
      </c>
      <c r="K13" s="44">
        <v>26.005017239519908</v>
      </c>
      <c r="L13" s="72">
        <v>1.3336035439872769</v>
      </c>
      <c r="M13" s="44">
        <v>1.7746828694040109</v>
      </c>
      <c r="N13" s="44">
        <v>3.219307878382352E-2</v>
      </c>
      <c r="O13" s="44">
        <v>11.910437494903078</v>
      </c>
      <c r="P13" s="44">
        <v>11.142388207043096</v>
      </c>
      <c r="Q13" s="44">
        <v>12.889823436531403</v>
      </c>
      <c r="R13" s="44">
        <v>11.214031328984111</v>
      </c>
      <c r="S13" s="44">
        <v>11.428519537495692</v>
      </c>
      <c r="T13" s="44">
        <v>10.303179671627541</v>
      </c>
      <c r="U13" s="44">
        <v>9.5127394056350152</v>
      </c>
      <c r="V13" s="44">
        <v>9.9888789260481214</v>
      </c>
      <c r="W13" s="44">
        <v>8.8040580996547977</v>
      </c>
      <c r="X13" s="44">
        <v>10.104126252028617</v>
      </c>
      <c r="Y13" s="44">
        <v>9.7760856643474838</v>
      </c>
      <c r="Z13" s="44">
        <v>11.120515290934629</v>
      </c>
      <c r="AA13" s="44"/>
      <c r="AB13" s="44">
        <v>5.8443375084498346</v>
      </c>
      <c r="AC13" s="44">
        <v>5.2007458329002283</v>
      </c>
      <c r="AD13" s="44">
        <v>5.0875595025554157</v>
      </c>
      <c r="AE13" s="44">
        <v>5.1529329251403579</v>
      </c>
      <c r="AF13" s="44">
        <v>5.1799889004648234</v>
      </c>
      <c r="AG13" s="44">
        <v>4.2441192274554966</v>
      </c>
      <c r="AH13" s="44">
        <v>4.7857906278969553</v>
      </c>
      <c r="AI13" s="44">
        <v>4.0253754726928603</v>
      </c>
      <c r="AJ13" s="44">
        <v>4.5382541160741363</v>
      </c>
      <c r="AK13" s="44">
        <v>4.0723297964539498</v>
      </c>
      <c r="AL13" s="44">
        <v>4.963009779372471</v>
      </c>
      <c r="AM13" s="39">
        <v>5.5180084730619479</v>
      </c>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39"/>
      <c r="CN13" s="39"/>
      <c r="CO13" s="39"/>
      <c r="CP13" s="39"/>
      <c r="CQ13" s="39"/>
      <c r="CR13" s="39"/>
      <c r="CS13" s="39"/>
      <c r="CT13" s="39"/>
      <c r="CU13" s="39"/>
      <c r="CV13" s="39"/>
      <c r="CW13" s="3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row>
    <row r="14" spans="1:131">
      <c r="A14" s="19" t="s">
        <v>471</v>
      </c>
      <c r="B14" s="19"/>
      <c r="C14" s="44">
        <v>323.10435584940785</v>
      </c>
      <c r="D14" s="44">
        <v>103.6347070974122</v>
      </c>
      <c r="E14" s="44">
        <v>20.726941419482444</v>
      </c>
      <c r="F14" s="44">
        <v>124.36164851689465</v>
      </c>
      <c r="G14" s="44">
        <v>175.29326084174954</v>
      </c>
      <c r="H14" s="44">
        <v>209.58222210752368</v>
      </c>
      <c r="I14" s="44">
        <v>3371.6909762607697</v>
      </c>
      <c r="J14" s="44">
        <v>10.517892783964699</v>
      </c>
      <c r="K14" s="44">
        <v>30.135751956182872</v>
      </c>
      <c r="L14" s="72">
        <v>1.1956091243959992</v>
      </c>
      <c r="M14" s="44">
        <v>3.0695158241022864</v>
      </c>
      <c r="N14" s="44">
        <v>5.5681590472952194E-2</v>
      </c>
      <c r="O14" s="44">
        <v>20.600455998577271</v>
      </c>
      <c r="P14" s="44">
        <v>19.272027419352614</v>
      </c>
      <c r="Q14" s="44">
        <v>22.294415351856561</v>
      </c>
      <c r="R14" s="44">
        <v>19.395942345380998</v>
      </c>
      <c r="S14" s="44">
        <v>19.766924091731401</v>
      </c>
      <c r="T14" s="44">
        <v>17.820520829871175</v>
      </c>
      <c r="U14" s="44">
        <v>16.453364507859408</v>
      </c>
      <c r="V14" s="44">
        <v>17.276901950850178</v>
      </c>
      <c r="W14" s="44">
        <v>15.227619604105262</v>
      </c>
      <c r="X14" s="44">
        <v>17.476235306054878</v>
      </c>
      <c r="Y14" s="44">
        <v>16.908851807743876</v>
      </c>
      <c r="Z14" s="44">
        <v>19.234195723745639</v>
      </c>
      <c r="AA14" s="44"/>
      <c r="AB14" s="44">
        <v>10.10844628798711</v>
      </c>
      <c r="AC14" s="44">
        <v>8.9952813014881681</v>
      </c>
      <c r="AD14" s="44">
        <v>8.7995126725938437</v>
      </c>
      <c r="AE14" s="44">
        <v>8.9125834406503337</v>
      </c>
      <c r="AF14" s="44">
        <v>8.9593798265436941</v>
      </c>
      <c r="AG14" s="44">
        <v>7.3406868081317427</v>
      </c>
      <c r="AH14" s="44">
        <v>8.2775690893457803</v>
      </c>
      <c r="AI14" s="44">
        <v>6.9623446106365092</v>
      </c>
      <c r="AJ14" s="44">
        <v>7.8494265444535793</v>
      </c>
      <c r="AK14" s="44">
        <v>7.0435574528177654</v>
      </c>
      <c r="AL14" s="44">
        <v>8.5840897636399767</v>
      </c>
      <c r="AM14" s="39">
        <v>9.5440231139900895</v>
      </c>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39"/>
      <c r="CN14" s="39"/>
      <c r="CO14" s="39"/>
      <c r="CP14" s="39"/>
      <c r="CQ14" s="39"/>
      <c r="CR14" s="39"/>
      <c r="CS14" s="39"/>
      <c r="CT14" s="39"/>
      <c r="CU14" s="39"/>
      <c r="CV14" s="39"/>
      <c r="CW14" s="3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row>
    <row r="15" spans="1:131">
      <c r="A15" s="19" t="s">
        <v>472</v>
      </c>
      <c r="B15" s="19"/>
      <c r="C15" s="44">
        <v>261.0729493124835</v>
      </c>
      <c r="D15" s="44">
        <v>87.890495677871499</v>
      </c>
      <c r="E15" s="44">
        <v>17.578099135574302</v>
      </c>
      <c r="F15" s="44">
        <v>105.4685948134458</v>
      </c>
      <c r="G15" s="44">
        <v>148.66266346360425</v>
      </c>
      <c r="H15" s="44">
        <v>169.34543858200806</v>
      </c>
      <c r="I15" s="44">
        <v>3538.8763676927124</v>
      </c>
      <c r="J15" s="44">
        <v>11.524584070013288</v>
      </c>
      <c r="K15" s="44">
        <v>32.115195338392219</v>
      </c>
      <c r="L15" s="72">
        <v>1.1391255520150652</v>
      </c>
      <c r="M15" s="44">
        <v>2.4802127691934417</v>
      </c>
      <c r="N15" s="44">
        <v>4.4991522967764888E-2</v>
      </c>
      <c r="O15" s="44">
        <v>16.645463632304875</v>
      </c>
      <c r="P15" s="44">
        <v>15.572074305140195</v>
      </c>
      <c r="Q15" s="44">
        <v>18.014207062623139</v>
      </c>
      <c r="R15" s="44">
        <v>15.672199340957247</v>
      </c>
      <c r="S15" s="44">
        <v>15.971957907833199</v>
      </c>
      <c r="T15" s="44">
        <v>14.399236182094139</v>
      </c>
      <c r="U15" s="44">
        <v>13.294554283824789</v>
      </c>
      <c r="V15" s="44">
        <v>13.959984338290136</v>
      </c>
      <c r="W15" s="44">
        <v>12.304134837802248</v>
      </c>
      <c r="X15" s="44">
        <v>14.12104854555789</v>
      </c>
      <c r="Y15" s="44">
        <v>13.662594548842579</v>
      </c>
      <c r="Z15" s="44">
        <v>15.541505752996601</v>
      </c>
      <c r="AA15" s="44"/>
      <c r="AB15" s="44">
        <v>8.1677694453665097</v>
      </c>
      <c r="AC15" s="44">
        <v>7.2683161856521137</v>
      </c>
      <c r="AD15" s="44">
        <v>7.1101323283223667</v>
      </c>
      <c r="AE15" s="44">
        <v>7.2014951291113913</v>
      </c>
      <c r="AF15" s="44">
        <v>7.2393072794620936</v>
      </c>
      <c r="AG15" s="44">
        <v>5.931380126213508</v>
      </c>
      <c r="AH15" s="44">
        <v>6.6883944340898056</v>
      </c>
      <c r="AI15" s="44">
        <v>5.625674209344087</v>
      </c>
      <c r="AJ15" s="44">
        <v>6.3424491229307822</v>
      </c>
      <c r="AK15" s="44">
        <v>5.6912953495313516</v>
      </c>
      <c r="AL15" s="44">
        <v>6.9360675310768807</v>
      </c>
      <c r="AM15" s="39">
        <v>7.7117074331155981</v>
      </c>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9"/>
      <c r="CO15" s="39"/>
      <c r="CP15" s="39"/>
      <c r="CQ15" s="39"/>
      <c r="CR15" s="39"/>
      <c r="CS15" s="39"/>
      <c r="CT15" s="39"/>
      <c r="CU15" s="39"/>
      <c r="CV15" s="39"/>
      <c r="CW15" s="39"/>
      <c r="CX15" s="19"/>
      <c r="CY15" s="19"/>
      <c r="CZ15" s="19"/>
      <c r="DA15" s="19"/>
      <c r="DB15" s="19"/>
      <c r="DC15" s="19"/>
      <c r="DD15" s="19"/>
      <c r="DE15" s="19"/>
      <c r="DF15" s="19"/>
      <c r="DG15" s="19"/>
      <c r="DH15" s="19"/>
      <c r="DI15" s="19"/>
      <c r="DJ15" s="19"/>
      <c r="DK15" s="19"/>
      <c r="DL15" s="19"/>
      <c r="DM15" s="19"/>
      <c r="DN15" s="19"/>
      <c r="DO15" s="19"/>
      <c r="DP15" s="19"/>
      <c r="DQ15" s="19"/>
      <c r="DR15" s="19"/>
      <c r="DS15" s="19"/>
      <c r="DT15" s="19"/>
      <c r="DU15" s="19"/>
      <c r="DV15" s="19"/>
      <c r="DW15" s="19"/>
      <c r="DX15" s="19"/>
      <c r="DY15" s="19"/>
      <c r="DZ15" s="19"/>
      <c r="EA15" s="19"/>
    </row>
    <row r="16" spans="1:131">
      <c r="A16" s="19" t="s">
        <v>473</v>
      </c>
      <c r="B16" s="19"/>
      <c r="C16" s="44">
        <v>175.15411897768129</v>
      </c>
      <c r="D16" s="44">
        <v>60.287615069696891</v>
      </c>
      <c r="E16" s="44">
        <v>12.057523013939379</v>
      </c>
      <c r="F16" s="44">
        <v>72.345138083636272</v>
      </c>
      <c r="G16" s="44">
        <v>101.97368169339146</v>
      </c>
      <c r="H16" s="44">
        <v>113.61403460539363</v>
      </c>
      <c r="I16" s="44">
        <v>3618.2044322543588</v>
      </c>
      <c r="J16" s="44">
        <v>12.002250633158059</v>
      </c>
      <c r="K16" s="44">
        <v>33.054424604030245</v>
      </c>
      <c r="L16" s="72">
        <v>1.1141505604063773</v>
      </c>
      <c r="M16" s="44">
        <v>1.6639773810702478</v>
      </c>
      <c r="N16" s="44">
        <v>3.0184860544286801E-2</v>
      </c>
      <c r="O16" s="44">
        <v>11.167459229955487</v>
      </c>
      <c r="P16" s="44">
        <v>10.447321190320654</v>
      </c>
      <c r="Q16" s="44">
        <v>12.085750651089791</v>
      </c>
      <c r="R16" s="44">
        <v>10.514495183192485</v>
      </c>
      <c r="S16" s="44">
        <v>10.715603524081247</v>
      </c>
      <c r="T16" s="44">
        <v>9.6604628479050678</v>
      </c>
      <c r="U16" s="44">
        <v>8.9193305890804719</v>
      </c>
      <c r="V16" s="44">
        <v>9.3657683193703445</v>
      </c>
      <c r="W16" s="44">
        <v>8.2548571308256893</v>
      </c>
      <c r="X16" s="44">
        <v>9.4738264670915608</v>
      </c>
      <c r="Y16" s="44">
        <v>9.1662491937741546</v>
      </c>
      <c r="Z16" s="44">
        <v>10.42681271622085</v>
      </c>
      <c r="AA16" s="44"/>
      <c r="AB16" s="44">
        <v>5.4797651958329059</v>
      </c>
      <c r="AC16" s="44">
        <v>4.8763210485868722</v>
      </c>
      <c r="AD16" s="44">
        <v>4.7701953306982654</v>
      </c>
      <c r="AE16" s="44">
        <v>4.8314907307834778</v>
      </c>
      <c r="AF16" s="44">
        <v>4.8568589426138109</v>
      </c>
      <c r="AG16" s="44">
        <v>3.9793692263581382</v>
      </c>
      <c r="AH16" s="44">
        <v>4.4872509295324781</v>
      </c>
      <c r="AI16" s="44">
        <v>3.7742708020421141</v>
      </c>
      <c r="AJ16" s="44">
        <v>4.2551558528495512</v>
      </c>
      <c r="AK16" s="44">
        <v>3.8182960946895497</v>
      </c>
      <c r="AL16" s="44">
        <v>4.6534150733531439</v>
      </c>
      <c r="AM16" s="39">
        <v>5.1737927074331767</v>
      </c>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row>
    <row r="17" spans="1:131">
      <c r="A17" s="19" t="s">
        <v>474</v>
      </c>
      <c r="B17" s="19"/>
      <c r="C17" s="44">
        <v>190.65277866523277</v>
      </c>
      <c r="D17" s="44">
        <v>66.945860992660556</v>
      </c>
      <c r="E17" s="44">
        <v>13.389172198532112</v>
      </c>
      <c r="F17" s="44">
        <v>80.335033191192665</v>
      </c>
      <c r="G17" s="44">
        <v>113.23579331614654</v>
      </c>
      <c r="H17" s="44">
        <v>123.66726811401044</v>
      </c>
      <c r="I17" s="44">
        <v>3691.1861221311433</v>
      </c>
      <c r="J17" s="44">
        <v>12.441703091359035</v>
      </c>
      <c r="K17" s="44">
        <v>33.918513994925767</v>
      </c>
      <c r="L17" s="72">
        <v>1.092121708978891</v>
      </c>
      <c r="M17" s="44">
        <v>1.8112158206086113</v>
      </c>
      <c r="N17" s="44">
        <v>3.2855793343484707E-2</v>
      </c>
      <c r="O17" s="44">
        <v>12.155621262283944</v>
      </c>
      <c r="P17" s="44">
        <v>11.371761201896732</v>
      </c>
      <c r="Q17" s="44">
        <v>13.155168472966492</v>
      </c>
      <c r="R17" s="44">
        <v>11.44487914208451</v>
      </c>
      <c r="S17" s="44">
        <v>11.663782723838604</v>
      </c>
      <c r="T17" s="44">
        <v>10.515277036562507</v>
      </c>
      <c r="U17" s="44">
        <v>9.708565065824585</v>
      </c>
      <c r="V17" s="44">
        <v>10.194506214554348</v>
      </c>
      <c r="W17" s="44">
        <v>8.9852951141672488</v>
      </c>
      <c r="X17" s="44">
        <v>10.312125978455494</v>
      </c>
      <c r="Y17" s="44">
        <v>9.977332471146017</v>
      </c>
      <c r="Z17" s="44">
        <v>11.349438018199237</v>
      </c>
      <c r="AA17" s="44"/>
      <c r="AB17" s="44">
        <v>5.9646468328369719</v>
      </c>
      <c r="AC17" s="44">
        <v>5.3078064221562054</v>
      </c>
      <c r="AD17" s="44">
        <v>5.1922900807684034</v>
      </c>
      <c r="AE17" s="44">
        <v>5.2590092559373982</v>
      </c>
      <c r="AF17" s="44">
        <v>5.2866221953501311</v>
      </c>
      <c r="AG17" s="44">
        <v>4.331487062755115</v>
      </c>
      <c r="AH17" s="44">
        <v>4.8843091060423589</v>
      </c>
      <c r="AI17" s="44">
        <v>4.108240331682274</v>
      </c>
      <c r="AJ17" s="44">
        <v>4.6316769010882828</v>
      </c>
      <c r="AK17" s="44">
        <v>4.1561612394164111</v>
      </c>
      <c r="AL17" s="44">
        <v>5.0651764240297599</v>
      </c>
      <c r="AM17" s="39">
        <v>5.6316001111897522</v>
      </c>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row>
    <row r="18" spans="1:131">
      <c r="A18" s="19" t="s">
        <v>475</v>
      </c>
      <c r="B18" s="19"/>
      <c r="C18" s="44">
        <v>263.51958011831977</v>
      </c>
      <c r="D18" s="44">
        <v>93.19321657875993</v>
      </c>
      <c r="E18" s="44">
        <v>18.638643315751988</v>
      </c>
      <c r="F18" s="44">
        <v>111.83185989451192</v>
      </c>
      <c r="G18" s="44">
        <v>157.63196789919951</v>
      </c>
      <c r="H18" s="44">
        <v>170.93245005889116</v>
      </c>
      <c r="I18" s="44">
        <v>3717.5495355451949</v>
      </c>
      <c r="J18" s="44">
        <v>12.600447933400003</v>
      </c>
      <c r="K18" s="44">
        <v>34.230651818499524</v>
      </c>
      <c r="L18" s="72">
        <v>1.0843768071727486</v>
      </c>
      <c r="M18" s="44">
        <v>2.503455946941715</v>
      </c>
      <c r="N18" s="44">
        <v>4.5413158554233356E-2</v>
      </c>
      <c r="O18" s="44">
        <v>16.801455680533046</v>
      </c>
      <c r="P18" s="44">
        <v>15.718007144241518</v>
      </c>
      <c r="Q18" s="44">
        <v>18.183026214734426</v>
      </c>
      <c r="R18" s="44">
        <v>15.819070496332666</v>
      </c>
      <c r="S18" s="44">
        <v>16.121638234154759</v>
      </c>
      <c r="T18" s="44">
        <v>14.534177833139941</v>
      </c>
      <c r="U18" s="44">
        <v>13.419143469132287</v>
      </c>
      <c r="V18" s="44">
        <v>14.090809564806314</v>
      </c>
      <c r="W18" s="44">
        <v>12.419442361667151</v>
      </c>
      <c r="X18" s="44">
        <v>14.25338317644651</v>
      </c>
      <c r="Y18" s="44">
        <v>13.790632803280186</v>
      </c>
      <c r="Z18" s="44">
        <v>15.687152120590397</v>
      </c>
      <c r="AA18" s="44"/>
      <c r="AB18" s="44">
        <v>8.2443132481336168</v>
      </c>
      <c r="AC18" s="44">
        <v>7.3364308115955694</v>
      </c>
      <c r="AD18" s="44">
        <v>7.1767645429346292</v>
      </c>
      <c r="AE18" s="44">
        <v>7.2689835451934215</v>
      </c>
      <c r="AF18" s="44">
        <v>7.3071500500344166</v>
      </c>
      <c r="AG18" s="44">
        <v>5.9869657293031224</v>
      </c>
      <c r="AH18" s="44">
        <v>6.7510743551889512</v>
      </c>
      <c r="AI18" s="44">
        <v>5.6783949062237369</v>
      </c>
      <c r="AJ18" s="44">
        <v>6.4018870365464053</v>
      </c>
      <c r="AK18" s="44">
        <v>5.7446310113222232</v>
      </c>
      <c r="AL18" s="44">
        <v>7.001068507001742</v>
      </c>
      <c r="AM18" s="39">
        <v>7.7839772757827292</v>
      </c>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row>
    <row r="19" spans="1:131">
      <c r="A19" s="19" t="s">
        <v>476</v>
      </c>
      <c r="B19" s="19"/>
      <c r="C19" s="44">
        <v>140.93369813388222</v>
      </c>
      <c r="D19" s="44">
        <v>54.291251986424662</v>
      </c>
      <c r="E19" s="44">
        <v>10.858250397284934</v>
      </c>
      <c r="F19" s="44">
        <v>65.149502383709603</v>
      </c>
      <c r="G19" s="44">
        <v>91.831113942706679</v>
      </c>
      <c r="H19" s="44">
        <v>91.416897017930239</v>
      </c>
      <c r="I19" s="44">
        <v>4049.4902811614388</v>
      </c>
      <c r="J19" s="44">
        <v>14.599198262207135</v>
      </c>
      <c r="K19" s="44">
        <v>38.160767401972556</v>
      </c>
      <c r="L19" s="80">
        <v>0.99548936186231096</v>
      </c>
      <c r="M19" s="44">
        <v>1.3388807942064129</v>
      </c>
      <c r="N19" s="44">
        <v>2.4287547726490603E-2</v>
      </c>
      <c r="O19" s="44">
        <v>8.9856369762993182</v>
      </c>
      <c r="P19" s="44">
        <v>8.4061946104275034</v>
      </c>
      <c r="Q19" s="44">
        <v>9.7245188632937474</v>
      </c>
      <c r="R19" s="44">
        <v>8.4602446053068849</v>
      </c>
      <c r="S19" s="44">
        <v>8.6220617659449079</v>
      </c>
      <c r="T19" s="44">
        <v>7.7730673008821558</v>
      </c>
      <c r="U19" s="44">
        <v>7.176732423620277</v>
      </c>
      <c r="V19" s="44">
        <v>7.5359481856216588</v>
      </c>
      <c r="W19" s="44">
        <v>6.6420792716976029</v>
      </c>
      <c r="X19" s="44">
        <v>7.6228946671588069</v>
      </c>
      <c r="Y19" s="44">
        <v>7.3754097501978677</v>
      </c>
      <c r="Z19" s="44">
        <v>8.3896929425544418</v>
      </c>
      <c r="AA19" s="44"/>
      <c r="AB19" s="44">
        <v>4.4091659303340478</v>
      </c>
      <c r="AC19" s="44">
        <v>3.9236185975906643</v>
      </c>
      <c r="AD19" s="44">
        <v>3.8382270008845643</v>
      </c>
      <c r="AE19" s="44">
        <v>3.8875469224657726</v>
      </c>
      <c r="AF19" s="44">
        <v>3.9079588655542943</v>
      </c>
      <c r="AG19" s="44">
        <v>3.2019071237615639</v>
      </c>
      <c r="AH19" s="44">
        <v>3.6105623530000779</v>
      </c>
      <c r="AI19" s="44">
        <v>3.0368794350666004</v>
      </c>
      <c r="AJ19" s="44">
        <v>3.4238124343198337</v>
      </c>
      <c r="AK19" s="44">
        <v>3.0723033653769125</v>
      </c>
      <c r="AL19" s="44">
        <v>3.7442624761977559</v>
      </c>
      <c r="AM19" s="39">
        <v>4.162972266324954</v>
      </c>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19"/>
      <c r="CY19" s="19"/>
      <c r="CZ19" s="19"/>
      <c r="DA19" s="19"/>
      <c r="DB19" s="19"/>
      <c r="DC19" s="19"/>
      <c r="DD19" s="19"/>
      <c r="DE19" s="19"/>
      <c r="DF19" s="19"/>
      <c r="DG19" s="19"/>
      <c r="DH19" s="19"/>
      <c r="DI19" s="19"/>
      <c r="DJ19" s="19"/>
      <c r="DK19" s="19"/>
      <c r="DL19" s="19"/>
      <c r="DM19" s="19"/>
      <c r="DN19" s="19"/>
      <c r="DO19" s="19"/>
      <c r="DP19" s="19"/>
      <c r="DQ19" s="19"/>
      <c r="DR19" s="19"/>
      <c r="DS19" s="19"/>
      <c r="DT19" s="19"/>
      <c r="DU19" s="19"/>
      <c r="DV19" s="19"/>
      <c r="DW19" s="19"/>
      <c r="DX19" s="19"/>
      <c r="DY19" s="19"/>
      <c r="DZ19" s="19"/>
      <c r="EA19" s="19"/>
    </row>
    <row r="20" spans="1:131">
      <c r="A20" s="19" t="s">
        <v>477</v>
      </c>
      <c r="B20" s="19"/>
      <c r="C20" s="44">
        <v>140.93369813388222</v>
      </c>
      <c r="D20" s="44">
        <v>54.291251986424662</v>
      </c>
      <c r="E20" s="44">
        <v>10.858250397284934</v>
      </c>
      <c r="F20" s="44">
        <v>65.149502383709603</v>
      </c>
      <c r="G20" s="44">
        <v>91.831113942706679</v>
      </c>
      <c r="H20" s="44">
        <v>91.416897017930239</v>
      </c>
      <c r="I20" s="44">
        <v>4049.4902811614388</v>
      </c>
      <c r="J20" s="44">
        <v>14.599198262207135</v>
      </c>
      <c r="K20" s="44">
        <v>38.160767401972556</v>
      </c>
      <c r="L20" s="80">
        <v>0.99548936186231096</v>
      </c>
      <c r="M20" s="44">
        <v>1.3388807942064129</v>
      </c>
      <c r="N20" s="44">
        <v>2.4287547726490603E-2</v>
      </c>
      <c r="O20" s="44">
        <v>8.9856369762993182</v>
      </c>
      <c r="P20" s="44">
        <v>8.4061946104275034</v>
      </c>
      <c r="Q20" s="44">
        <v>9.7245188632937474</v>
      </c>
      <c r="R20" s="44">
        <v>8.4602446053068849</v>
      </c>
      <c r="S20" s="44">
        <v>8.6220617659449079</v>
      </c>
      <c r="T20" s="44">
        <v>7.7730673008821558</v>
      </c>
      <c r="U20" s="44">
        <v>7.176732423620277</v>
      </c>
      <c r="V20" s="44">
        <v>7.5359481856216588</v>
      </c>
      <c r="W20" s="44">
        <v>6.6420792716976029</v>
      </c>
      <c r="X20" s="44">
        <v>7.6228946671588069</v>
      </c>
      <c r="Y20" s="44">
        <v>7.3754097501978677</v>
      </c>
      <c r="Z20" s="44">
        <v>8.3896929425544418</v>
      </c>
      <c r="AA20" s="44"/>
      <c r="AB20" s="44">
        <v>4.4091659303340478</v>
      </c>
      <c r="AC20" s="44">
        <v>3.9236185975906643</v>
      </c>
      <c r="AD20" s="44">
        <v>3.8382270008845643</v>
      </c>
      <c r="AE20" s="44">
        <v>3.8875469224657726</v>
      </c>
      <c r="AF20" s="44">
        <v>3.9079588655542943</v>
      </c>
      <c r="AG20" s="44">
        <v>3.2019071237615639</v>
      </c>
      <c r="AH20" s="44">
        <v>3.6105623530000779</v>
      </c>
      <c r="AI20" s="44">
        <v>3.0368794350666004</v>
      </c>
      <c r="AJ20" s="44">
        <v>3.4238124343198337</v>
      </c>
      <c r="AK20" s="44">
        <v>3.0723033653769125</v>
      </c>
      <c r="AL20" s="44">
        <v>3.7442624761977559</v>
      </c>
      <c r="AM20" s="39">
        <v>4.162972266324954</v>
      </c>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19"/>
      <c r="CY20" s="19"/>
      <c r="CZ20" s="19"/>
      <c r="DA20" s="19"/>
      <c r="DB20" s="19"/>
      <c r="DC20" s="19"/>
      <c r="DD20" s="19"/>
      <c r="DE20" s="19"/>
      <c r="DF20" s="19"/>
      <c r="DG20" s="19"/>
      <c r="DH20" s="19"/>
      <c r="DI20" s="19"/>
      <c r="DJ20" s="19"/>
      <c r="DK20" s="19"/>
      <c r="DL20" s="19"/>
      <c r="DM20" s="19"/>
      <c r="DN20" s="19"/>
      <c r="DO20" s="19"/>
      <c r="DP20" s="19"/>
      <c r="DQ20" s="19"/>
      <c r="DR20" s="19"/>
      <c r="DS20" s="19"/>
      <c r="DT20" s="19"/>
      <c r="DU20" s="19"/>
      <c r="DV20" s="19"/>
      <c r="DW20" s="19"/>
      <c r="DX20" s="19"/>
      <c r="DY20" s="19"/>
      <c r="DZ20" s="19"/>
      <c r="EA20" s="19"/>
    </row>
    <row r="21" spans="1:131">
      <c r="A21" s="19" t="s">
        <v>478</v>
      </c>
      <c r="B21" s="19"/>
      <c r="C21" s="44">
        <v>140.93369813388222</v>
      </c>
      <c r="D21" s="44">
        <v>54.291251986424662</v>
      </c>
      <c r="E21" s="44">
        <v>10.858250397284934</v>
      </c>
      <c r="F21" s="44">
        <v>65.149502383709603</v>
      </c>
      <c r="G21" s="44">
        <v>91.831113942706679</v>
      </c>
      <c r="H21" s="44">
        <v>91.416897017930239</v>
      </c>
      <c r="I21" s="44">
        <v>4049.4902811614388</v>
      </c>
      <c r="J21" s="44">
        <v>14.599198262207135</v>
      </c>
      <c r="K21" s="44">
        <v>38.160767401972556</v>
      </c>
      <c r="L21" s="80">
        <v>0.99548936186231096</v>
      </c>
      <c r="M21" s="44">
        <v>1.3388807942064129</v>
      </c>
      <c r="N21" s="44">
        <v>2.4287547726490603E-2</v>
      </c>
      <c r="O21" s="44">
        <v>8.9856369762993182</v>
      </c>
      <c r="P21" s="44">
        <v>8.4061946104275034</v>
      </c>
      <c r="Q21" s="44">
        <v>9.7245188632937474</v>
      </c>
      <c r="R21" s="44">
        <v>8.4602446053068849</v>
      </c>
      <c r="S21" s="44">
        <v>8.6220617659449079</v>
      </c>
      <c r="T21" s="44">
        <v>7.7730673008821558</v>
      </c>
      <c r="U21" s="44">
        <v>7.176732423620277</v>
      </c>
      <c r="V21" s="44">
        <v>7.5359481856216588</v>
      </c>
      <c r="W21" s="44">
        <v>6.6420792716976029</v>
      </c>
      <c r="X21" s="44">
        <v>7.6228946671588069</v>
      </c>
      <c r="Y21" s="44">
        <v>7.3754097501978677</v>
      </c>
      <c r="Z21" s="44">
        <v>8.3896929425544418</v>
      </c>
      <c r="AA21" s="44"/>
      <c r="AB21" s="44">
        <v>4.4091659303340478</v>
      </c>
      <c r="AC21" s="44">
        <v>3.9236185975906643</v>
      </c>
      <c r="AD21" s="44">
        <v>3.8382270008845643</v>
      </c>
      <c r="AE21" s="44">
        <v>3.8875469224657726</v>
      </c>
      <c r="AF21" s="44">
        <v>3.9079588655542943</v>
      </c>
      <c r="AG21" s="44">
        <v>3.2019071237615639</v>
      </c>
      <c r="AH21" s="44">
        <v>3.6105623530000779</v>
      </c>
      <c r="AI21" s="44">
        <v>3.0368794350666004</v>
      </c>
      <c r="AJ21" s="44">
        <v>3.4238124343198337</v>
      </c>
      <c r="AK21" s="44">
        <v>3.0723033653769125</v>
      </c>
      <c r="AL21" s="44">
        <v>3.7442624761977559</v>
      </c>
      <c r="AM21" s="39">
        <v>4.162972266324954</v>
      </c>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19"/>
      <c r="CY21" s="19"/>
      <c r="CZ21" s="19"/>
      <c r="DA21" s="19"/>
      <c r="DB21" s="19"/>
      <c r="DC21" s="19"/>
      <c r="DD21" s="19"/>
      <c r="DE21" s="19"/>
      <c r="DF21" s="19"/>
      <c r="DG21" s="19"/>
      <c r="DH21" s="19"/>
      <c r="DI21" s="19"/>
      <c r="DJ21" s="19"/>
      <c r="DK21" s="19"/>
      <c r="DL21" s="19"/>
      <c r="DM21" s="19"/>
      <c r="DN21" s="19"/>
      <c r="DO21" s="19"/>
      <c r="DP21" s="19"/>
      <c r="DQ21" s="19"/>
      <c r="DR21" s="19"/>
      <c r="DS21" s="19"/>
      <c r="DT21" s="19"/>
      <c r="DU21" s="19"/>
      <c r="DV21" s="19"/>
      <c r="DW21" s="19"/>
      <c r="DX21" s="19"/>
      <c r="DY21" s="19"/>
      <c r="DZ21" s="19"/>
      <c r="EA21" s="19"/>
    </row>
    <row r="22" spans="1:131">
      <c r="A22" s="19"/>
      <c r="B22" s="19"/>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19"/>
      <c r="CY22" s="19"/>
      <c r="CZ22" s="19"/>
      <c r="DA22" s="19"/>
      <c r="DB22" s="19"/>
      <c r="DC22" s="19"/>
      <c r="DD22" s="19"/>
      <c r="DE22" s="19"/>
      <c r="DF22" s="19"/>
      <c r="DG22" s="19"/>
      <c r="DH22" s="19"/>
      <c r="DI22" s="19"/>
      <c r="DJ22" s="19"/>
      <c r="DK22" s="19"/>
      <c r="DL22" s="19"/>
      <c r="DM22" s="19"/>
      <c r="DN22" s="19"/>
      <c r="DO22" s="19"/>
      <c r="DP22" s="19"/>
      <c r="DQ22" s="19"/>
      <c r="DR22" s="19"/>
      <c r="DS22" s="19"/>
      <c r="DT22" s="19"/>
      <c r="DU22" s="19"/>
      <c r="DV22" s="19"/>
      <c r="DW22" s="19"/>
      <c r="DX22" s="19"/>
      <c r="DY22" s="19"/>
      <c r="DZ22" s="19"/>
      <c r="EA22" s="1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sheetData>
    <row r="1" spans="1:131" ht="13.5" thickBot="1">
      <c r="A1" s="50" t="s">
        <v>254</v>
      </c>
      <c r="B1" s="52"/>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c r="AY1" s="39"/>
      <c r="AZ1" s="39"/>
      <c r="BA1" s="39"/>
      <c r="BB1" s="39"/>
      <c r="BC1" s="39"/>
      <c r="BD1" s="39"/>
      <c r="BE1" s="39"/>
      <c r="BF1" s="39"/>
      <c r="BG1" s="39"/>
      <c r="BH1" s="39"/>
      <c r="BI1" s="39"/>
      <c r="BJ1" s="39"/>
      <c r="BK1" s="39"/>
      <c r="BL1" s="39"/>
      <c r="BM1" s="39"/>
      <c r="BN1" s="39"/>
      <c r="BO1" s="39"/>
      <c r="BP1" s="39"/>
      <c r="BQ1" s="39"/>
      <c r="BR1" s="39"/>
      <c r="BS1" s="39"/>
      <c r="BT1" s="39"/>
      <c r="BU1" s="39"/>
      <c r="BV1" s="39"/>
      <c r="BW1" s="39"/>
      <c r="BX1" s="39"/>
      <c r="BY1" s="39"/>
      <c r="BZ1" s="39"/>
      <c r="CA1" s="39"/>
      <c r="CB1" s="39"/>
      <c r="CC1" s="39"/>
      <c r="CD1" s="39"/>
      <c r="CE1" s="39"/>
      <c r="CF1" s="39"/>
      <c r="CG1" s="39"/>
      <c r="CH1" s="39"/>
      <c r="CI1" s="39"/>
      <c r="CJ1" s="39"/>
      <c r="CK1" s="39"/>
      <c r="CL1" s="39"/>
      <c r="CM1" s="39"/>
      <c r="CN1" s="39"/>
      <c r="CO1" s="39"/>
      <c r="CP1" s="39"/>
      <c r="CQ1" s="39"/>
      <c r="CR1" s="39"/>
      <c r="CS1" s="39"/>
      <c r="CT1" s="39"/>
      <c r="CU1" s="39"/>
      <c r="CV1" s="39"/>
      <c r="CW1" s="39"/>
      <c r="CX1" s="19"/>
      <c r="CY1" s="19"/>
      <c r="CZ1" s="19"/>
      <c r="DA1" s="19"/>
      <c r="DB1" s="19"/>
      <c r="DC1" s="19"/>
      <c r="DD1" s="19"/>
      <c r="DE1" s="19"/>
      <c r="DF1" s="19"/>
      <c r="DG1" s="19"/>
      <c r="DH1" s="19"/>
      <c r="DI1" s="19"/>
      <c r="DJ1" s="19"/>
      <c r="DK1" s="19"/>
      <c r="DL1" s="19"/>
      <c r="DM1" s="19"/>
      <c r="DN1" s="19"/>
      <c r="DO1" s="19"/>
      <c r="DP1" s="19"/>
      <c r="DQ1" s="19"/>
      <c r="DR1" s="19"/>
      <c r="DS1" s="19"/>
      <c r="DT1" s="19"/>
      <c r="DU1" s="19"/>
      <c r="DV1" s="19"/>
      <c r="DW1" s="19"/>
      <c r="DX1" s="19"/>
      <c r="DY1" s="19"/>
      <c r="DZ1" s="19"/>
      <c r="EA1" s="19"/>
    </row>
    <row r="2" spans="1:131" ht="13.5" thickBot="1">
      <c r="A2" s="83"/>
      <c r="B2" s="84"/>
      <c r="C2" s="85"/>
      <c r="D2" s="85"/>
      <c r="E2" s="85"/>
      <c r="F2" s="85"/>
      <c r="G2" s="85"/>
      <c r="H2" s="85"/>
      <c r="I2" s="85"/>
      <c r="J2" s="85"/>
      <c r="K2" s="85"/>
      <c r="L2" s="85"/>
      <c r="M2" s="85"/>
      <c r="N2" s="85"/>
      <c r="O2" s="86" t="s">
        <v>363</v>
      </c>
      <c r="P2" s="87"/>
      <c r="Q2" s="87"/>
      <c r="R2" s="87"/>
      <c r="S2" s="87"/>
      <c r="T2" s="87"/>
      <c r="U2" s="87"/>
      <c r="V2" s="87"/>
      <c r="W2" s="87"/>
      <c r="X2" s="87"/>
      <c r="Y2" s="87"/>
      <c r="Z2" s="76"/>
      <c r="AA2" s="85"/>
      <c r="AB2" s="86" t="s">
        <v>364</v>
      </c>
      <c r="AC2" s="87"/>
      <c r="AD2" s="87"/>
      <c r="AE2" s="87"/>
      <c r="AF2" s="87"/>
      <c r="AG2" s="87"/>
      <c r="AH2" s="87"/>
      <c r="AI2" s="87"/>
      <c r="AJ2" s="87"/>
      <c r="AK2" s="87"/>
      <c r="AL2" s="87"/>
      <c r="AM2" s="76"/>
      <c r="AN2" s="39"/>
      <c r="AO2" s="39"/>
      <c r="AP2" s="39"/>
      <c r="AQ2" s="39"/>
      <c r="AR2" s="39"/>
      <c r="AS2" s="39"/>
      <c r="AT2" s="39"/>
      <c r="AU2" s="39"/>
      <c r="AV2" s="39"/>
      <c r="AW2" s="39"/>
      <c r="AX2" s="39"/>
      <c r="AY2" s="39"/>
      <c r="AZ2" s="39"/>
      <c r="BA2" s="39"/>
      <c r="BB2" s="39"/>
      <c r="BC2" s="39"/>
      <c r="BD2" s="39"/>
      <c r="BE2" s="39"/>
      <c r="BF2" s="39"/>
      <c r="BG2" s="39"/>
      <c r="BH2" s="39"/>
      <c r="BI2" s="39"/>
      <c r="BJ2" s="39"/>
      <c r="BK2" s="39"/>
      <c r="BL2" s="39"/>
      <c r="BM2" s="39"/>
      <c r="BN2" s="39"/>
      <c r="BO2" s="39"/>
      <c r="BP2" s="39"/>
      <c r="BQ2" s="39"/>
      <c r="BR2" s="39"/>
      <c r="BS2" s="39"/>
      <c r="BT2" s="39"/>
      <c r="BU2" s="39"/>
      <c r="BV2" s="39"/>
      <c r="BW2" s="39"/>
      <c r="BX2" s="39"/>
      <c r="BY2" s="39"/>
      <c r="BZ2" s="39"/>
      <c r="CA2" s="39"/>
      <c r="CB2" s="39"/>
      <c r="CC2" s="39"/>
      <c r="CD2" s="39"/>
      <c r="CE2" s="39"/>
      <c r="CF2" s="39"/>
      <c r="CG2" s="39"/>
      <c r="CH2" s="39"/>
      <c r="CI2" s="39"/>
      <c r="CJ2" s="39"/>
      <c r="CK2" s="39"/>
      <c r="CL2" s="39"/>
      <c r="CM2" s="39"/>
      <c r="CN2" s="39"/>
      <c r="CO2" s="39"/>
      <c r="CP2" s="39"/>
      <c r="CQ2" s="39"/>
      <c r="CR2" s="39"/>
      <c r="CS2" s="39"/>
      <c r="CT2" s="39"/>
      <c r="CU2" s="39"/>
      <c r="CV2" s="39"/>
      <c r="CW2" s="3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row>
    <row r="3" spans="1:131" ht="204">
      <c r="A3" s="68" t="s">
        <v>147</v>
      </c>
      <c r="B3" s="69" t="s">
        <v>148</v>
      </c>
      <c r="C3" s="70" t="s">
        <v>49</v>
      </c>
      <c r="D3" s="70" t="s">
        <v>231</v>
      </c>
      <c r="E3" s="70" t="s">
        <v>232</v>
      </c>
      <c r="F3" s="70" t="s">
        <v>233</v>
      </c>
      <c r="G3" s="70" t="s">
        <v>234</v>
      </c>
      <c r="H3" s="70" t="s">
        <v>235</v>
      </c>
      <c r="I3" s="70" t="s">
        <v>236</v>
      </c>
      <c r="J3" s="70" t="s">
        <v>237</v>
      </c>
      <c r="K3" s="70" t="s">
        <v>48</v>
      </c>
      <c r="L3" s="70" t="s">
        <v>210</v>
      </c>
      <c r="M3" s="70" t="s">
        <v>238</v>
      </c>
      <c r="N3" s="70" t="s">
        <v>365</v>
      </c>
      <c r="O3" s="70" t="s">
        <v>239</v>
      </c>
      <c r="P3" s="70" t="s">
        <v>240</v>
      </c>
      <c r="Q3" s="70" t="s">
        <v>241</v>
      </c>
      <c r="R3" s="70" t="s">
        <v>242</v>
      </c>
      <c r="S3" s="70" t="s">
        <v>243</v>
      </c>
      <c r="T3" s="70" t="s">
        <v>244</v>
      </c>
      <c r="U3" s="70" t="s">
        <v>245</v>
      </c>
      <c r="V3" s="70" t="s">
        <v>246</v>
      </c>
      <c r="W3" s="70" t="s">
        <v>247</v>
      </c>
      <c r="X3" s="70" t="s">
        <v>248</v>
      </c>
      <c r="Y3" s="70" t="s">
        <v>249</v>
      </c>
      <c r="Z3" s="70" t="s">
        <v>250</v>
      </c>
      <c r="AA3" s="70"/>
      <c r="AB3" s="70" t="s">
        <v>239</v>
      </c>
      <c r="AC3" s="70" t="s">
        <v>240</v>
      </c>
      <c r="AD3" s="70" t="s">
        <v>241</v>
      </c>
      <c r="AE3" s="70" t="s">
        <v>242</v>
      </c>
      <c r="AF3" s="70" t="s">
        <v>243</v>
      </c>
      <c r="AG3" s="70" t="s">
        <v>244</v>
      </c>
      <c r="AH3" s="70" t="s">
        <v>245</v>
      </c>
      <c r="AI3" s="70" t="s">
        <v>246</v>
      </c>
      <c r="AJ3" s="70" t="s">
        <v>247</v>
      </c>
      <c r="AK3" s="70" t="s">
        <v>248</v>
      </c>
      <c r="AL3" s="70" t="s">
        <v>249</v>
      </c>
      <c r="AM3" s="70" t="s">
        <v>250</v>
      </c>
      <c r="AN3" s="39"/>
      <c r="AO3" s="39"/>
      <c r="AP3" s="39"/>
      <c r="AQ3" s="39"/>
      <c r="AR3" s="39"/>
      <c r="AS3" s="39"/>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c r="CC3" s="39"/>
      <c r="CD3" s="39"/>
      <c r="CE3" s="39"/>
      <c r="CF3" s="39"/>
      <c r="CG3" s="39"/>
      <c r="CH3" s="39"/>
      <c r="CI3" s="39"/>
      <c r="CJ3" s="39"/>
      <c r="CK3" s="39"/>
      <c r="CL3" s="39"/>
      <c r="CM3" s="39"/>
      <c r="CN3" s="39"/>
      <c r="CO3" s="39"/>
      <c r="CP3" s="39"/>
      <c r="CQ3" s="39"/>
      <c r="CR3" s="39"/>
      <c r="CS3" s="39"/>
      <c r="CT3" s="39"/>
      <c r="CU3" s="39"/>
      <c r="CV3" s="39"/>
      <c r="CW3" s="3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row>
    <row r="4" spans="1:131">
      <c r="A4" s="19" t="s">
        <v>480</v>
      </c>
      <c r="B4" s="19"/>
      <c r="C4" s="44">
        <v>174.81776983446019</v>
      </c>
      <c r="D4" s="44">
        <v>45.7202416054715</v>
      </c>
      <c r="E4" s="44">
        <v>9.1440483210943011</v>
      </c>
      <c r="F4" s="44">
        <v>54.864289926565803</v>
      </c>
      <c r="G4" s="44">
        <v>77.333650684827873</v>
      </c>
      <c r="H4" s="44">
        <v>113.39586112811278</v>
      </c>
      <c r="I4" s="44">
        <v>2749.2123953521459</v>
      </c>
      <c r="J4" s="44">
        <v>6.7696959003410822</v>
      </c>
      <c r="K4" s="44">
        <v>22.765723408872674</v>
      </c>
      <c r="L4" s="72">
        <v>1.4663197731380342</v>
      </c>
      <c r="M4" s="44">
        <v>1.660782038764119</v>
      </c>
      <c r="N4" s="44">
        <v>3.012689643792392E-2</v>
      </c>
      <c r="O4" s="44">
        <v>11.14601431409581</v>
      </c>
      <c r="P4" s="44">
        <v>10.427259158369424</v>
      </c>
      <c r="Q4" s="44">
        <v>12.062542336604217</v>
      </c>
      <c r="R4" s="44">
        <v>10.494304156758677</v>
      </c>
      <c r="S4" s="44">
        <v>10.695026308509853</v>
      </c>
      <c r="T4" s="44">
        <v>9.6419118231219976</v>
      </c>
      <c r="U4" s="44">
        <v>8.9022027634874856</v>
      </c>
      <c r="V4" s="44">
        <v>9.3477831976488908</v>
      </c>
      <c r="W4" s="44">
        <v>8.2390052962267006</v>
      </c>
      <c r="X4" s="44">
        <v>9.4556338408842517</v>
      </c>
      <c r="Y4" s="44">
        <v>9.1486472094139142</v>
      </c>
      <c r="Z4" s="44">
        <v>10.406790066773056</v>
      </c>
      <c r="AA4" s="44"/>
      <c r="AB4" s="44">
        <v>5.4692423811858459</v>
      </c>
      <c r="AC4" s="44">
        <v>4.8669570301079679</v>
      </c>
      <c r="AD4" s="44">
        <v>4.7610351058526135</v>
      </c>
      <c r="AE4" s="44">
        <v>4.8222128001400844</v>
      </c>
      <c r="AF4" s="44">
        <v>4.8475322972935144</v>
      </c>
      <c r="AG4" s="44">
        <v>3.9717276279894667</v>
      </c>
      <c r="AH4" s="44">
        <v>4.4786340439326668</v>
      </c>
      <c r="AI4" s="44">
        <v>3.7670230549839192</v>
      </c>
      <c r="AJ4" s="44">
        <v>4.2469846603378834</v>
      </c>
      <c r="AK4" s="44">
        <v>3.8109638056888158</v>
      </c>
      <c r="AL4" s="44">
        <v>4.6444791020947465</v>
      </c>
      <c r="AM4" s="39">
        <v>5.1638574529583998</v>
      </c>
      <c r="AN4" s="39"/>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c r="CV4" s="39"/>
      <c r="CW4" s="39"/>
      <c r="CX4" s="19"/>
      <c r="CY4" s="19"/>
      <c r="CZ4" s="19"/>
      <c r="DA4" s="19"/>
      <c r="DB4" s="19"/>
      <c r="DC4" s="19"/>
      <c r="DD4" s="19"/>
      <c r="DE4" s="19"/>
      <c r="DF4" s="19"/>
      <c r="DG4" s="19"/>
      <c r="DH4" s="19"/>
      <c r="DI4" s="19"/>
      <c r="DJ4" s="19"/>
      <c r="DK4" s="19"/>
      <c r="DL4" s="19"/>
      <c r="DM4" s="19"/>
      <c r="DN4" s="19"/>
      <c r="DO4" s="19"/>
      <c r="DP4" s="19"/>
      <c r="DQ4" s="19"/>
      <c r="DR4" s="19"/>
      <c r="DS4" s="19"/>
      <c r="DT4" s="19"/>
      <c r="DU4" s="19"/>
      <c r="DV4" s="19"/>
      <c r="DW4" s="19"/>
      <c r="DX4" s="19"/>
      <c r="DY4" s="19"/>
      <c r="DZ4" s="19"/>
      <c r="EA4" s="19"/>
    </row>
    <row r="5" spans="1:131">
      <c r="A5" s="19" t="s">
        <v>481</v>
      </c>
      <c r="B5" s="19"/>
      <c r="C5" s="44">
        <v>174.81776983446019</v>
      </c>
      <c r="D5" s="44">
        <v>45.7202416054715</v>
      </c>
      <c r="E5" s="44">
        <v>9.1440483210943011</v>
      </c>
      <c r="F5" s="44">
        <v>54.864289926565803</v>
      </c>
      <c r="G5" s="44">
        <v>77.333650684827873</v>
      </c>
      <c r="H5" s="44">
        <v>113.39586112811278</v>
      </c>
      <c r="I5" s="44">
        <v>2749.2123953521459</v>
      </c>
      <c r="J5" s="44">
        <v>6.7696959003410822</v>
      </c>
      <c r="K5" s="44">
        <v>22.765723408872674</v>
      </c>
      <c r="L5" s="72">
        <v>1.4663197731380342</v>
      </c>
      <c r="M5" s="44">
        <v>1.660782038764119</v>
      </c>
      <c r="N5" s="44">
        <v>3.012689643792392E-2</v>
      </c>
      <c r="O5" s="44">
        <v>11.14601431409581</v>
      </c>
      <c r="P5" s="44">
        <v>10.427259158369424</v>
      </c>
      <c r="Q5" s="44">
        <v>12.062542336604217</v>
      </c>
      <c r="R5" s="44">
        <v>10.494304156758677</v>
      </c>
      <c r="S5" s="44">
        <v>10.695026308509853</v>
      </c>
      <c r="T5" s="44">
        <v>9.6419118231219976</v>
      </c>
      <c r="U5" s="44">
        <v>8.9022027634874856</v>
      </c>
      <c r="V5" s="44">
        <v>9.3477831976488908</v>
      </c>
      <c r="W5" s="44">
        <v>8.2390052962267006</v>
      </c>
      <c r="X5" s="44">
        <v>9.4556338408842517</v>
      </c>
      <c r="Y5" s="44">
        <v>9.1486472094139142</v>
      </c>
      <c r="Z5" s="44">
        <v>10.406790066773056</v>
      </c>
      <c r="AA5" s="44"/>
      <c r="AB5" s="44">
        <v>5.4692423811858459</v>
      </c>
      <c r="AC5" s="44">
        <v>4.8669570301079679</v>
      </c>
      <c r="AD5" s="44">
        <v>4.7610351058526135</v>
      </c>
      <c r="AE5" s="44">
        <v>4.8222128001400844</v>
      </c>
      <c r="AF5" s="44">
        <v>4.8475322972935144</v>
      </c>
      <c r="AG5" s="44">
        <v>3.9717276279894667</v>
      </c>
      <c r="AH5" s="44">
        <v>4.4786340439326668</v>
      </c>
      <c r="AI5" s="44">
        <v>3.7670230549839192</v>
      </c>
      <c r="AJ5" s="44">
        <v>4.2469846603378834</v>
      </c>
      <c r="AK5" s="44">
        <v>3.8109638056888158</v>
      </c>
      <c r="AL5" s="44">
        <v>4.6444791020947465</v>
      </c>
      <c r="AM5" s="39">
        <v>5.1638574529583998</v>
      </c>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9"/>
      <c r="CW5" s="39"/>
      <c r="CX5" s="19"/>
      <c r="CY5" s="19"/>
      <c r="CZ5" s="19"/>
      <c r="DA5" s="19"/>
      <c r="DB5" s="19"/>
      <c r="DC5" s="19"/>
      <c r="DD5" s="19"/>
      <c r="DE5" s="19"/>
      <c r="DF5" s="19"/>
      <c r="DG5" s="19"/>
      <c r="DH5" s="19"/>
      <c r="DI5" s="19"/>
      <c r="DJ5" s="19"/>
      <c r="DK5" s="19"/>
      <c r="DL5" s="19"/>
      <c r="DM5" s="19"/>
      <c r="DN5" s="19"/>
      <c r="DO5" s="19"/>
      <c r="DP5" s="19"/>
      <c r="DQ5" s="19"/>
      <c r="DR5" s="19"/>
      <c r="DS5" s="19"/>
      <c r="DT5" s="19"/>
      <c r="DU5" s="19"/>
      <c r="DV5" s="19"/>
      <c r="DW5" s="19"/>
      <c r="DX5" s="19"/>
      <c r="DY5" s="19"/>
      <c r="DZ5" s="19"/>
      <c r="EA5" s="19"/>
    </row>
    <row r="6" spans="1:131">
      <c r="A6" s="19" t="s">
        <v>482</v>
      </c>
      <c r="B6" s="19"/>
      <c r="C6" s="44">
        <v>174.81776983446019</v>
      </c>
      <c r="D6" s="44">
        <v>45.7202416054715</v>
      </c>
      <c r="E6" s="44">
        <v>9.1440483210943011</v>
      </c>
      <c r="F6" s="44">
        <v>54.864289926565803</v>
      </c>
      <c r="G6" s="44">
        <v>77.333650684827873</v>
      </c>
      <c r="H6" s="44">
        <v>113.39586112811278</v>
      </c>
      <c r="I6" s="44">
        <v>2749.2123953521459</v>
      </c>
      <c r="J6" s="44">
        <v>6.7696959003410822</v>
      </c>
      <c r="K6" s="44">
        <v>22.765723408872674</v>
      </c>
      <c r="L6" s="72">
        <v>1.4663197731380342</v>
      </c>
      <c r="M6" s="44">
        <v>1.660782038764119</v>
      </c>
      <c r="N6" s="44">
        <v>3.012689643792392E-2</v>
      </c>
      <c r="O6" s="44">
        <v>11.14601431409581</v>
      </c>
      <c r="P6" s="44">
        <v>10.427259158369424</v>
      </c>
      <c r="Q6" s="44">
        <v>12.062542336604217</v>
      </c>
      <c r="R6" s="44">
        <v>10.494304156758677</v>
      </c>
      <c r="S6" s="44">
        <v>10.695026308509853</v>
      </c>
      <c r="T6" s="44">
        <v>9.6419118231219976</v>
      </c>
      <c r="U6" s="44">
        <v>8.9022027634874856</v>
      </c>
      <c r="V6" s="44">
        <v>9.3477831976488908</v>
      </c>
      <c r="W6" s="44">
        <v>8.2390052962267006</v>
      </c>
      <c r="X6" s="44">
        <v>9.4556338408842517</v>
      </c>
      <c r="Y6" s="44">
        <v>9.1486472094139142</v>
      </c>
      <c r="Z6" s="44">
        <v>10.406790066773056</v>
      </c>
      <c r="AA6" s="44"/>
      <c r="AB6" s="44">
        <v>5.4692423811858459</v>
      </c>
      <c r="AC6" s="44">
        <v>4.8669570301079679</v>
      </c>
      <c r="AD6" s="44">
        <v>4.7610351058526135</v>
      </c>
      <c r="AE6" s="44">
        <v>4.8222128001400844</v>
      </c>
      <c r="AF6" s="44">
        <v>4.8475322972935144</v>
      </c>
      <c r="AG6" s="44">
        <v>3.9717276279894667</v>
      </c>
      <c r="AH6" s="44">
        <v>4.4786340439326668</v>
      </c>
      <c r="AI6" s="44">
        <v>3.7670230549839192</v>
      </c>
      <c r="AJ6" s="44">
        <v>4.2469846603378834</v>
      </c>
      <c r="AK6" s="44">
        <v>3.8109638056888158</v>
      </c>
      <c r="AL6" s="44">
        <v>4.6444791020947465</v>
      </c>
      <c r="AM6" s="39">
        <v>5.1638574529583998</v>
      </c>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39"/>
      <c r="CN6" s="39"/>
      <c r="CO6" s="39"/>
      <c r="CP6" s="39"/>
      <c r="CQ6" s="39"/>
      <c r="CR6" s="39"/>
      <c r="CS6" s="39"/>
      <c r="CT6" s="39"/>
      <c r="CU6" s="39"/>
      <c r="CV6" s="39"/>
      <c r="CW6" s="39"/>
      <c r="CX6" s="19"/>
      <c r="CY6" s="19"/>
      <c r="CZ6" s="19"/>
      <c r="DA6" s="19"/>
      <c r="DB6" s="19"/>
      <c r="DC6" s="19"/>
      <c r="DD6" s="19"/>
      <c r="DE6" s="19"/>
      <c r="DF6" s="19"/>
      <c r="DG6" s="19"/>
      <c r="DH6" s="19"/>
      <c r="DI6" s="19"/>
      <c r="DJ6" s="19"/>
      <c r="DK6" s="19"/>
      <c r="DL6" s="19"/>
      <c r="DM6" s="19"/>
      <c r="DN6" s="19"/>
      <c r="DO6" s="19"/>
      <c r="DP6" s="19"/>
      <c r="DQ6" s="19"/>
      <c r="DR6" s="19"/>
      <c r="DS6" s="19"/>
      <c r="DT6" s="19"/>
      <c r="DU6" s="19"/>
      <c r="DV6" s="19"/>
      <c r="DW6" s="19"/>
      <c r="DX6" s="19"/>
      <c r="DY6" s="19"/>
      <c r="DZ6" s="19"/>
      <c r="EA6" s="19"/>
    </row>
    <row r="7" spans="1:131">
      <c r="A7" s="19" t="s">
        <v>483</v>
      </c>
      <c r="B7" s="19"/>
      <c r="C7" s="44">
        <v>174.81776983446019</v>
      </c>
      <c r="D7" s="44">
        <v>45.7202416054715</v>
      </c>
      <c r="E7" s="44">
        <v>9.1440483210943011</v>
      </c>
      <c r="F7" s="44">
        <v>54.864289926565803</v>
      </c>
      <c r="G7" s="44">
        <v>77.333650684827873</v>
      </c>
      <c r="H7" s="44">
        <v>113.39586112811278</v>
      </c>
      <c r="I7" s="44">
        <v>2749.2123953521459</v>
      </c>
      <c r="J7" s="44">
        <v>6.7696959003410822</v>
      </c>
      <c r="K7" s="44">
        <v>22.765723408872674</v>
      </c>
      <c r="L7" s="72">
        <v>1.4663197731380342</v>
      </c>
      <c r="M7" s="44">
        <v>1.660782038764119</v>
      </c>
      <c r="N7" s="44">
        <v>3.012689643792392E-2</v>
      </c>
      <c r="O7" s="44">
        <v>11.14601431409581</v>
      </c>
      <c r="P7" s="44">
        <v>10.427259158369424</v>
      </c>
      <c r="Q7" s="44">
        <v>12.062542336604217</v>
      </c>
      <c r="R7" s="44">
        <v>10.494304156758677</v>
      </c>
      <c r="S7" s="44">
        <v>10.695026308509853</v>
      </c>
      <c r="T7" s="44">
        <v>9.6419118231219976</v>
      </c>
      <c r="U7" s="44">
        <v>8.9022027634874856</v>
      </c>
      <c r="V7" s="44">
        <v>9.3477831976488908</v>
      </c>
      <c r="W7" s="44">
        <v>8.2390052962267006</v>
      </c>
      <c r="X7" s="44">
        <v>9.4556338408842517</v>
      </c>
      <c r="Y7" s="44">
        <v>9.1486472094139142</v>
      </c>
      <c r="Z7" s="44">
        <v>10.406790066773056</v>
      </c>
      <c r="AA7" s="44"/>
      <c r="AB7" s="44">
        <v>5.4692423811858459</v>
      </c>
      <c r="AC7" s="44">
        <v>4.8669570301079679</v>
      </c>
      <c r="AD7" s="44">
        <v>4.7610351058526135</v>
      </c>
      <c r="AE7" s="44">
        <v>4.8222128001400844</v>
      </c>
      <c r="AF7" s="44">
        <v>4.8475322972935144</v>
      </c>
      <c r="AG7" s="44">
        <v>3.9717276279894667</v>
      </c>
      <c r="AH7" s="44">
        <v>4.4786340439326668</v>
      </c>
      <c r="AI7" s="44">
        <v>3.7670230549839192</v>
      </c>
      <c r="AJ7" s="44">
        <v>4.2469846603378834</v>
      </c>
      <c r="AK7" s="44">
        <v>3.8109638056888158</v>
      </c>
      <c r="AL7" s="44">
        <v>4.6444791020947465</v>
      </c>
      <c r="AM7" s="39">
        <v>5.1638574529583998</v>
      </c>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39"/>
      <c r="CN7" s="39"/>
      <c r="CO7" s="39"/>
      <c r="CP7" s="39"/>
      <c r="CQ7" s="39"/>
      <c r="CR7" s="39"/>
      <c r="CS7" s="39"/>
      <c r="CT7" s="39"/>
      <c r="CU7" s="39"/>
      <c r="CV7" s="39"/>
      <c r="CW7" s="3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row>
    <row r="8" spans="1:131">
      <c r="A8" s="19" t="s">
        <v>484</v>
      </c>
      <c r="B8" s="19"/>
      <c r="C8" s="44">
        <v>239.51705963219337</v>
      </c>
      <c r="D8" s="44">
        <v>63.074746599256621</v>
      </c>
      <c r="E8" s="44">
        <v>12.614949319851325</v>
      </c>
      <c r="F8" s="44">
        <v>75.689695919107947</v>
      </c>
      <c r="G8" s="44">
        <v>106.68798434252373</v>
      </c>
      <c r="H8" s="44">
        <v>155.36317193375078</v>
      </c>
      <c r="I8" s="44">
        <v>2768.2443048923706</v>
      </c>
      <c r="J8" s="44">
        <v>6.8842947736452071</v>
      </c>
      <c r="K8" s="44">
        <v>22.991057614616</v>
      </c>
      <c r="L8" s="72">
        <v>1.456238702897924</v>
      </c>
      <c r="M8" s="44">
        <v>2.2754301864817026</v>
      </c>
      <c r="N8" s="44">
        <v>4.1276728661440311E-2</v>
      </c>
      <c r="O8" s="44">
        <v>15.271105321035403</v>
      </c>
      <c r="P8" s="44">
        <v>14.286342034911337</v>
      </c>
      <c r="Q8" s="44">
        <v>16.526836344429622</v>
      </c>
      <c r="R8" s="44">
        <v>14.378200093119293</v>
      </c>
      <c r="S8" s="44">
        <v>14.653208632788994</v>
      </c>
      <c r="T8" s="44">
        <v>13.210341095724417</v>
      </c>
      <c r="U8" s="44">
        <v>12.196868957767714</v>
      </c>
      <c r="V8" s="44">
        <v>12.807356756125033</v>
      </c>
      <c r="W8" s="44">
        <v>11.288225016912973</v>
      </c>
      <c r="X8" s="44">
        <v>12.955122449347384</v>
      </c>
      <c r="Y8" s="44">
        <v>12.534521412131353</v>
      </c>
      <c r="Z8" s="44">
        <v>14.258297422300464</v>
      </c>
      <c r="AA8" s="44"/>
      <c r="AB8" s="44">
        <v>7.4933849962613248</v>
      </c>
      <c r="AC8" s="44">
        <v>6.6681964786048065</v>
      </c>
      <c r="AD8" s="44">
        <v>6.5230733147968598</v>
      </c>
      <c r="AE8" s="44">
        <v>6.6068926053912174</v>
      </c>
      <c r="AF8" s="44">
        <v>6.6415827373800758</v>
      </c>
      <c r="AG8" s="44">
        <v>5.4416466015828497</v>
      </c>
      <c r="AH8" s="44">
        <v>6.136156858580053</v>
      </c>
      <c r="AI8" s="44">
        <v>5.1611817640209665</v>
      </c>
      <c r="AJ8" s="44">
        <v>5.8187750542201648</v>
      </c>
      <c r="AK8" s="44">
        <v>5.2213847938207074</v>
      </c>
      <c r="AL8" s="44">
        <v>6.3633804453076834</v>
      </c>
      <c r="AM8" s="39">
        <v>7.0749784456326941</v>
      </c>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row>
    <row r="9" spans="1:131">
      <c r="A9" s="19" t="s">
        <v>485</v>
      </c>
      <c r="B9" s="19"/>
      <c r="C9" s="44">
        <v>239.51705963219337</v>
      </c>
      <c r="D9" s="44">
        <v>63.074746599256621</v>
      </c>
      <c r="E9" s="44">
        <v>12.614949319851325</v>
      </c>
      <c r="F9" s="44">
        <v>75.689695919107947</v>
      </c>
      <c r="G9" s="44">
        <v>106.68798434252373</v>
      </c>
      <c r="H9" s="44">
        <v>155.36317193375078</v>
      </c>
      <c r="I9" s="44">
        <v>2768.2443048923706</v>
      </c>
      <c r="J9" s="44">
        <v>6.8842947736452071</v>
      </c>
      <c r="K9" s="44">
        <v>22.991057614616</v>
      </c>
      <c r="L9" s="72">
        <v>1.456238702897924</v>
      </c>
      <c r="M9" s="44">
        <v>2.2754301864817026</v>
      </c>
      <c r="N9" s="44">
        <v>4.1276728661440311E-2</v>
      </c>
      <c r="O9" s="44">
        <v>15.271105321035403</v>
      </c>
      <c r="P9" s="44">
        <v>14.286342034911337</v>
      </c>
      <c r="Q9" s="44">
        <v>16.526836344429622</v>
      </c>
      <c r="R9" s="44">
        <v>14.378200093119293</v>
      </c>
      <c r="S9" s="44">
        <v>14.653208632788994</v>
      </c>
      <c r="T9" s="44">
        <v>13.210341095724417</v>
      </c>
      <c r="U9" s="44">
        <v>12.196868957767714</v>
      </c>
      <c r="V9" s="44">
        <v>12.807356756125033</v>
      </c>
      <c r="W9" s="44">
        <v>11.288225016912973</v>
      </c>
      <c r="X9" s="44">
        <v>12.955122449347384</v>
      </c>
      <c r="Y9" s="44">
        <v>12.534521412131353</v>
      </c>
      <c r="Z9" s="44">
        <v>14.258297422300464</v>
      </c>
      <c r="AA9" s="44"/>
      <c r="AB9" s="44">
        <v>7.4933849962613248</v>
      </c>
      <c r="AC9" s="44">
        <v>6.6681964786048065</v>
      </c>
      <c r="AD9" s="44">
        <v>6.5230733147968598</v>
      </c>
      <c r="AE9" s="44">
        <v>6.6068926053912174</v>
      </c>
      <c r="AF9" s="44">
        <v>6.6415827373800758</v>
      </c>
      <c r="AG9" s="44">
        <v>5.4416466015828497</v>
      </c>
      <c r="AH9" s="44">
        <v>6.136156858580053</v>
      </c>
      <c r="AI9" s="44">
        <v>5.1611817640209665</v>
      </c>
      <c r="AJ9" s="44">
        <v>5.8187750542201648</v>
      </c>
      <c r="AK9" s="44">
        <v>5.2213847938207074</v>
      </c>
      <c r="AL9" s="44">
        <v>6.3633804453076834</v>
      </c>
      <c r="AM9" s="39">
        <v>7.0749784456326941</v>
      </c>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39"/>
      <c r="CS9" s="39"/>
      <c r="CT9" s="39"/>
      <c r="CU9" s="39"/>
      <c r="CV9" s="39"/>
      <c r="CW9" s="39"/>
      <c r="CX9" s="19"/>
      <c r="CY9" s="19"/>
      <c r="CZ9" s="19"/>
      <c r="DA9" s="19"/>
      <c r="DB9" s="19"/>
      <c r="DC9" s="19"/>
      <c r="DD9" s="19"/>
      <c r="DE9" s="19"/>
      <c r="DF9" s="19"/>
      <c r="DG9" s="19"/>
      <c r="DH9" s="19"/>
      <c r="DI9" s="19"/>
      <c r="DJ9" s="19"/>
      <c r="DK9" s="19"/>
      <c r="DL9" s="19"/>
      <c r="DM9" s="19"/>
      <c r="DN9" s="19"/>
      <c r="DO9" s="19"/>
      <c r="DP9" s="19"/>
      <c r="DQ9" s="19"/>
      <c r="DR9" s="19"/>
      <c r="DS9" s="19"/>
      <c r="DT9" s="19"/>
      <c r="DU9" s="19"/>
      <c r="DV9" s="19"/>
      <c r="DW9" s="19"/>
      <c r="DX9" s="19"/>
      <c r="DY9" s="19"/>
      <c r="DZ9" s="19"/>
      <c r="EA9" s="19"/>
    </row>
    <row r="10" spans="1:131">
      <c r="A10" s="19" t="s">
        <v>486</v>
      </c>
      <c r="B10" s="19"/>
      <c r="C10" s="44">
        <v>236.53843440166921</v>
      </c>
      <c r="D10" s="44">
        <v>65.564766921203187</v>
      </c>
      <c r="E10" s="44">
        <v>13.112953384240638</v>
      </c>
      <c r="F10" s="44">
        <v>78.677720305443827</v>
      </c>
      <c r="G10" s="44">
        <v>110.89973727762839</v>
      </c>
      <c r="H10" s="44">
        <v>153.43108131554285</v>
      </c>
      <c r="I10" s="44">
        <v>2913.7625418849234</v>
      </c>
      <c r="J10" s="44">
        <v>7.7605193043105523</v>
      </c>
      <c r="K10" s="44">
        <v>24.713965990393195</v>
      </c>
      <c r="L10" s="72">
        <v>1.3835116753382448</v>
      </c>
      <c r="M10" s="44">
        <v>2.2471330214523806</v>
      </c>
      <c r="N10" s="44">
        <v>4.0763412801545953E-2</v>
      </c>
      <c r="O10" s="44">
        <v>15.08119442417871</v>
      </c>
      <c r="P10" s="44">
        <v>14.108677617594129</v>
      </c>
      <c r="Q10" s="44">
        <v>16.321309223347491</v>
      </c>
      <c r="R10" s="44">
        <v>14.199393332412326</v>
      </c>
      <c r="S10" s="44">
        <v>14.470981876127968</v>
      </c>
      <c r="T10" s="44">
        <v>13.046057786001178</v>
      </c>
      <c r="U10" s="44">
        <v>12.045189149795819</v>
      </c>
      <c r="V10" s="44">
        <v>12.648084944636118</v>
      </c>
      <c r="W10" s="44">
        <v>11.147845071138573</v>
      </c>
      <c r="X10" s="44">
        <v>12.794013029202477</v>
      </c>
      <c r="Y10" s="44">
        <v>12.378642570816028</v>
      </c>
      <c r="Z10" s="44">
        <v>14.080981766740898</v>
      </c>
      <c r="AA10" s="44"/>
      <c r="AB10" s="44">
        <v>7.4001975396093007</v>
      </c>
      <c r="AC10" s="44">
        <v>6.585271035616465</v>
      </c>
      <c r="AD10" s="44">
        <v>6.4419526180671589</v>
      </c>
      <c r="AE10" s="44">
        <v>6.5247295350863208</v>
      </c>
      <c r="AF10" s="44">
        <v>6.5589882618861264</v>
      </c>
      <c r="AG10" s="44">
        <v>5.373974487170786</v>
      </c>
      <c r="AH10" s="44">
        <v>6.0598478404855278</v>
      </c>
      <c r="AI10" s="44">
        <v>5.0969974998802767</v>
      </c>
      <c r="AJ10" s="44">
        <v>5.7464129844207941</v>
      </c>
      <c r="AK10" s="44">
        <v>5.1564518470442549</v>
      </c>
      <c r="AL10" s="44">
        <v>6.2842456831536895</v>
      </c>
      <c r="AM10" s="39">
        <v>6.9869942772568079</v>
      </c>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19"/>
      <c r="CY10" s="19"/>
      <c r="CZ10" s="19"/>
      <c r="DA10" s="19"/>
      <c r="DB10" s="19"/>
      <c r="DC10" s="19"/>
      <c r="DD10" s="19"/>
      <c r="DE10" s="19"/>
      <c r="DF10" s="19"/>
      <c r="DG10" s="19"/>
      <c r="DH10" s="19"/>
      <c r="DI10" s="19"/>
      <c r="DJ10" s="19"/>
      <c r="DK10" s="19"/>
      <c r="DL10" s="19"/>
      <c r="DM10" s="19"/>
      <c r="DN10" s="19"/>
      <c r="DO10" s="19"/>
      <c r="DP10" s="19"/>
      <c r="DQ10" s="19"/>
      <c r="DR10" s="19"/>
      <c r="DS10" s="19"/>
      <c r="DT10" s="19"/>
      <c r="DU10" s="19"/>
      <c r="DV10" s="19"/>
      <c r="DW10" s="19"/>
      <c r="DX10" s="19"/>
      <c r="DY10" s="19"/>
      <c r="DZ10" s="19"/>
      <c r="EA10" s="19"/>
    </row>
    <row r="11" spans="1:131">
      <c r="A11" s="19" t="s">
        <v>487</v>
      </c>
      <c r="B11" s="19"/>
      <c r="C11" s="44">
        <v>186.80723547775204</v>
      </c>
      <c r="D11" s="44">
        <v>53.717845360451633</v>
      </c>
      <c r="E11" s="44">
        <v>10.743569072090327</v>
      </c>
      <c r="F11" s="44">
        <v>64.461414432541957</v>
      </c>
      <c r="G11" s="44">
        <v>90.861223448775931</v>
      </c>
      <c r="H11" s="44">
        <v>121.17284960230744</v>
      </c>
      <c r="I11" s="44">
        <v>3022.8057761516352</v>
      </c>
      <c r="J11" s="44">
        <v>8.4171129982849475</v>
      </c>
      <c r="K11" s="44">
        <v>26.005017239519908</v>
      </c>
      <c r="L11" s="72">
        <v>1.3336035439872769</v>
      </c>
      <c r="M11" s="44">
        <v>1.7746828694040109</v>
      </c>
      <c r="N11" s="44">
        <v>3.219307878382352E-2</v>
      </c>
      <c r="O11" s="44">
        <v>11.910437494903078</v>
      </c>
      <c r="P11" s="44">
        <v>11.142388207043096</v>
      </c>
      <c r="Q11" s="44">
        <v>12.889823436531403</v>
      </c>
      <c r="R11" s="44">
        <v>11.214031328984111</v>
      </c>
      <c r="S11" s="44">
        <v>11.428519537495692</v>
      </c>
      <c r="T11" s="44">
        <v>10.303179671627541</v>
      </c>
      <c r="U11" s="44">
        <v>9.5127394056350152</v>
      </c>
      <c r="V11" s="44">
        <v>9.9888789260481214</v>
      </c>
      <c r="W11" s="44">
        <v>8.8040580996547977</v>
      </c>
      <c r="X11" s="44">
        <v>10.104126252028617</v>
      </c>
      <c r="Y11" s="44">
        <v>9.7760856643474838</v>
      </c>
      <c r="Z11" s="44">
        <v>11.120515290934629</v>
      </c>
      <c r="AA11" s="44"/>
      <c r="AB11" s="44">
        <v>5.8443375084498346</v>
      </c>
      <c r="AC11" s="44">
        <v>5.2007458329002283</v>
      </c>
      <c r="AD11" s="44">
        <v>5.0875595025554157</v>
      </c>
      <c r="AE11" s="44">
        <v>5.1529329251403579</v>
      </c>
      <c r="AF11" s="44">
        <v>5.1799889004648234</v>
      </c>
      <c r="AG11" s="44">
        <v>4.2441192274554966</v>
      </c>
      <c r="AH11" s="44">
        <v>4.7857906278969553</v>
      </c>
      <c r="AI11" s="44">
        <v>4.0253754726928603</v>
      </c>
      <c r="AJ11" s="44">
        <v>4.5382541160741363</v>
      </c>
      <c r="AK11" s="44">
        <v>4.0723297964539498</v>
      </c>
      <c r="AL11" s="44">
        <v>4.963009779372471</v>
      </c>
      <c r="AM11" s="39">
        <v>5.5180084730619479</v>
      </c>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19"/>
      <c r="CY11" s="19"/>
      <c r="CZ11" s="19"/>
      <c r="DA11" s="19"/>
      <c r="DB11" s="19"/>
      <c r="DC11" s="19"/>
      <c r="DD11" s="19"/>
      <c r="DE11" s="19"/>
      <c r="DF11" s="19"/>
      <c r="DG11" s="19"/>
      <c r="DH11" s="19"/>
      <c r="DI11" s="19"/>
      <c r="DJ11" s="19"/>
      <c r="DK11" s="19"/>
      <c r="DL11" s="19"/>
      <c r="DM11" s="19"/>
      <c r="DN11" s="19"/>
      <c r="DO11" s="19"/>
      <c r="DP11" s="19"/>
      <c r="DQ11" s="19"/>
      <c r="DR11" s="19"/>
      <c r="DS11" s="19"/>
      <c r="DT11" s="19"/>
      <c r="DU11" s="19"/>
      <c r="DV11" s="19"/>
      <c r="DW11" s="19"/>
      <c r="DX11" s="19"/>
      <c r="DY11" s="19"/>
      <c r="DZ11" s="19"/>
      <c r="EA11" s="19"/>
    </row>
    <row r="12" spans="1:131">
      <c r="A12" s="19" t="s">
        <v>488</v>
      </c>
      <c r="B12" s="19"/>
      <c r="C12" s="44">
        <v>186.80723547775204</v>
      </c>
      <c r="D12" s="44">
        <v>53.717845360451633</v>
      </c>
      <c r="E12" s="44">
        <v>10.743569072090327</v>
      </c>
      <c r="F12" s="44">
        <v>64.461414432541957</v>
      </c>
      <c r="G12" s="44">
        <v>90.861223448775931</v>
      </c>
      <c r="H12" s="44">
        <v>121.17284960230744</v>
      </c>
      <c r="I12" s="44">
        <v>3022.8057761516352</v>
      </c>
      <c r="J12" s="44">
        <v>8.4171129982849475</v>
      </c>
      <c r="K12" s="44">
        <v>26.005017239519908</v>
      </c>
      <c r="L12" s="72">
        <v>1.3336035439872769</v>
      </c>
      <c r="M12" s="44">
        <v>1.7746828694040109</v>
      </c>
      <c r="N12" s="44">
        <v>3.219307878382352E-2</v>
      </c>
      <c r="O12" s="44">
        <v>11.910437494903078</v>
      </c>
      <c r="P12" s="44">
        <v>11.142388207043096</v>
      </c>
      <c r="Q12" s="44">
        <v>12.889823436531403</v>
      </c>
      <c r="R12" s="44">
        <v>11.214031328984111</v>
      </c>
      <c r="S12" s="44">
        <v>11.428519537495692</v>
      </c>
      <c r="T12" s="44">
        <v>10.303179671627541</v>
      </c>
      <c r="U12" s="44">
        <v>9.5127394056350152</v>
      </c>
      <c r="V12" s="44">
        <v>9.9888789260481214</v>
      </c>
      <c r="W12" s="44">
        <v>8.8040580996547977</v>
      </c>
      <c r="X12" s="44">
        <v>10.104126252028617</v>
      </c>
      <c r="Y12" s="44">
        <v>9.7760856643474838</v>
      </c>
      <c r="Z12" s="44">
        <v>11.120515290934629</v>
      </c>
      <c r="AA12" s="44"/>
      <c r="AB12" s="44">
        <v>5.8443375084498346</v>
      </c>
      <c r="AC12" s="44">
        <v>5.2007458329002283</v>
      </c>
      <c r="AD12" s="44">
        <v>5.0875595025554157</v>
      </c>
      <c r="AE12" s="44">
        <v>5.1529329251403579</v>
      </c>
      <c r="AF12" s="44">
        <v>5.1799889004648234</v>
      </c>
      <c r="AG12" s="44">
        <v>4.2441192274554966</v>
      </c>
      <c r="AH12" s="44">
        <v>4.7857906278969553</v>
      </c>
      <c r="AI12" s="44">
        <v>4.0253754726928603</v>
      </c>
      <c r="AJ12" s="44">
        <v>4.5382541160741363</v>
      </c>
      <c r="AK12" s="44">
        <v>4.0723297964539498</v>
      </c>
      <c r="AL12" s="44">
        <v>4.963009779372471</v>
      </c>
      <c r="AM12" s="39">
        <v>5.5180084730619479</v>
      </c>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19"/>
      <c r="CY12" s="19"/>
      <c r="CZ12" s="19"/>
      <c r="DA12" s="19"/>
      <c r="DB12" s="19"/>
      <c r="DC12" s="19"/>
      <c r="DD12" s="19"/>
      <c r="DE12" s="19"/>
      <c r="DF12" s="19"/>
      <c r="DG12" s="19"/>
      <c r="DH12" s="19"/>
      <c r="DI12" s="19"/>
      <c r="DJ12" s="19"/>
      <c r="DK12" s="19"/>
      <c r="DL12" s="19"/>
      <c r="DM12" s="19"/>
      <c r="DN12" s="19"/>
      <c r="DO12" s="19"/>
      <c r="DP12" s="19"/>
      <c r="DQ12" s="19"/>
      <c r="DR12" s="19"/>
      <c r="DS12" s="19"/>
      <c r="DT12" s="19"/>
      <c r="DU12" s="19"/>
      <c r="DV12" s="19"/>
      <c r="DW12" s="19"/>
      <c r="DX12" s="19"/>
      <c r="DY12" s="19"/>
      <c r="DZ12" s="19"/>
      <c r="EA12" s="19"/>
    </row>
    <row r="13" spans="1:131">
      <c r="A13" s="19" t="s">
        <v>489</v>
      </c>
      <c r="B13" s="19"/>
      <c r="C13" s="44">
        <v>186.80723547775204</v>
      </c>
      <c r="D13" s="44">
        <v>53.717845360451633</v>
      </c>
      <c r="E13" s="44">
        <v>10.743569072090327</v>
      </c>
      <c r="F13" s="44">
        <v>64.461414432541957</v>
      </c>
      <c r="G13" s="44">
        <v>90.861223448775931</v>
      </c>
      <c r="H13" s="44">
        <v>121.17284960230744</v>
      </c>
      <c r="I13" s="44">
        <v>3022.8057761516352</v>
      </c>
      <c r="J13" s="44">
        <v>8.4171129982849475</v>
      </c>
      <c r="K13" s="44">
        <v>26.005017239519908</v>
      </c>
      <c r="L13" s="72">
        <v>1.3336035439872769</v>
      </c>
      <c r="M13" s="44">
        <v>1.7746828694040109</v>
      </c>
      <c r="N13" s="44">
        <v>3.219307878382352E-2</v>
      </c>
      <c r="O13" s="44">
        <v>11.910437494903078</v>
      </c>
      <c r="P13" s="44">
        <v>11.142388207043096</v>
      </c>
      <c r="Q13" s="44">
        <v>12.889823436531403</v>
      </c>
      <c r="R13" s="44">
        <v>11.214031328984111</v>
      </c>
      <c r="S13" s="44">
        <v>11.428519537495692</v>
      </c>
      <c r="T13" s="44">
        <v>10.303179671627541</v>
      </c>
      <c r="U13" s="44">
        <v>9.5127394056350152</v>
      </c>
      <c r="V13" s="44">
        <v>9.9888789260481214</v>
      </c>
      <c r="W13" s="44">
        <v>8.8040580996547977</v>
      </c>
      <c r="X13" s="44">
        <v>10.104126252028617</v>
      </c>
      <c r="Y13" s="44">
        <v>9.7760856643474838</v>
      </c>
      <c r="Z13" s="44">
        <v>11.120515290934629</v>
      </c>
      <c r="AA13" s="44"/>
      <c r="AB13" s="44">
        <v>5.8443375084498346</v>
      </c>
      <c r="AC13" s="44">
        <v>5.2007458329002283</v>
      </c>
      <c r="AD13" s="44">
        <v>5.0875595025554157</v>
      </c>
      <c r="AE13" s="44">
        <v>5.1529329251403579</v>
      </c>
      <c r="AF13" s="44">
        <v>5.1799889004648234</v>
      </c>
      <c r="AG13" s="44">
        <v>4.2441192274554966</v>
      </c>
      <c r="AH13" s="44">
        <v>4.7857906278969553</v>
      </c>
      <c r="AI13" s="44">
        <v>4.0253754726928603</v>
      </c>
      <c r="AJ13" s="44">
        <v>4.5382541160741363</v>
      </c>
      <c r="AK13" s="44">
        <v>4.0723297964539498</v>
      </c>
      <c r="AL13" s="44">
        <v>4.963009779372471</v>
      </c>
      <c r="AM13" s="39">
        <v>5.5180084730619479</v>
      </c>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39"/>
      <c r="CN13" s="39"/>
      <c r="CO13" s="39"/>
      <c r="CP13" s="39"/>
      <c r="CQ13" s="39"/>
      <c r="CR13" s="39"/>
      <c r="CS13" s="39"/>
      <c r="CT13" s="39"/>
      <c r="CU13" s="39"/>
      <c r="CV13" s="39"/>
      <c r="CW13" s="39"/>
      <c r="CX13" s="19"/>
      <c r="CY13" s="19"/>
      <c r="CZ13" s="19"/>
      <c r="DA13" s="19"/>
      <c r="DB13" s="19"/>
      <c r="DC13" s="19"/>
      <c r="DD13" s="19"/>
      <c r="DE13" s="19"/>
      <c r="DF13" s="19"/>
      <c r="DG13" s="19"/>
      <c r="DH13" s="19"/>
      <c r="DI13" s="19"/>
      <c r="DJ13" s="19"/>
      <c r="DK13" s="19"/>
      <c r="DL13" s="19"/>
      <c r="DM13" s="19"/>
      <c r="DN13" s="19"/>
      <c r="DO13" s="19"/>
      <c r="DP13" s="19"/>
      <c r="DQ13" s="19"/>
      <c r="DR13" s="19"/>
      <c r="DS13" s="19"/>
      <c r="DT13" s="19"/>
      <c r="DU13" s="19"/>
      <c r="DV13" s="19"/>
      <c r="DW13" s="19"/>
      <c r="DX13" s="19"/>
      <c r="DY13" s="19"/>
      <c r="DZ13" s="19"/>
      <c r="EA13" s="19"/>
    </row>
    <row r="14" spans="1:131">
      <c r="A14" s="19" t="s">
        <v>490</v>
      </c>
      <c r="B14" s="19"/>
      <c r="C14" s="44">
        <v>323.10435584940785</v>
      </c>
      <c r="D14" s="44">
        <v>103.6347070974122</v>
      </c>
      <c r="E14" s="44">
        <v>20.726941419482444</v>
      </c>
      <c r="F14" s="44">
        <v>124.36164851689465</v>
      </c>
      <c r="G14" s="44">
        <v>175.29326084174954</v>
      </c>
      <c r="H14" s="44">
        <v>209.58222210752368</v>
      </c>
      <c r="I14" s="44">
        <v>3371.6909762607697</v>
      </c>
      <c r="J14" s="44">
        <v>10.517892783964699</v>
      </c>
      <c r="K14" s="44">
        <v>30.135751956182872</v>
      </c>
      <c r="L14" s="72">
        <v>1.1956091243959992</v>
      </c>
      <c r="M14" s="44">
        <v>3.0695158241022864</v>
      </c>
      <c r="N14" s="44">
        <v>5.5681590472952194E-2</v>
      </c>
      <c r="O14" s="44">
        <v>20.600455998577271</v>
      </c>
      <c r="P14" s="44">
        <v>19.272027419352614</v>
      </c>
      <c r="Q14" s="44">
        <v>22.294415351856561</v>
      </c>
      <c r="R14" s="44">
        <v>19.395942345380998</v>
      </c>
      <c r="S14" s="44">
        <v>19.766924091731401</v>
      </c>
      <c r="T14" s="44">
        <v>17.820520829871175</v>
      </c>
      <c r="U14" s="44">
        <v>16.453364507859408</v>
      </c>
      <c r="V14" s="44">
        <v>17.276901950850178</v>
      </c>
      <c r="W14" s="44">
        <v>15.227619604105262</v>
      </c>
      <c r="X14" s="44">
        <v>17.476235306054878</v>
      </c>
      <c r="Y14" s="44">
        <v>16.908851807743876</v>
      </c>
      <c r="Z14" s="44">
        <v>19.234195723745639</v>
      </c>
      <c r="AA14" s="44"/>
      <c r="AB14" s="44">
        <v>10.10844628798711</v>
      </c>
      <c r="AC14" s="44">
        <v>8.9952813014881681</v>
      </c>
      <c r="AD14" s="44">
        <v>8.7995126725938437</v>
      </c>
      <c r="AE14" s="44">
        <v>8.9125834406503337</v>
      </c>
      <c r="AF14" s="44">
        <v>8.9593798265436941</v>
      </c>
      <c r="AG14" s="44">
        <v>7.3406868081317427</v>
      </c>
      <c r="AH14" s="44">
        <v>8.2775690893457803</v>
      </c>
      <c r="AI14" s="44">
        <v>6.9623446106365092</v>
      </c>
      <c r="AJ14" s="44">
        <v>7.8494265444535793</v>
      </c>
      <c r="AK14" s="44">
        <v>7.0435574528177654</v>
      </c>
      <c r="AL14" s="44">
        <v>8.5840897636399767</v>
      </c>
      <c r="AM14" s="39">
        <v>9.5440231139900895</v>
      </c>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39"/>
      <c r="CN14" s="39"/>
      <c r="CO14" s="39"/>
      <c r="CP14" s="39"/>
      <c r="CQ14" s="39"/>
      <c r="CR14" s="39"/>
      <c r="CS14" s="39"/>
      <c r="CT14" s="39"/>
      <c r="CU14" s="39"/>
      <c r="CV14" s="39"/>
      <c r="CW14" s="39"/>
      <c r="CX14" s="19"/>
      <c r="CY14" s="19"/>
      <c r="CZ14" s="19"/>
      <c r="DA14" s="19"/>
      <c r="DB14" s="19"/>
      <c r="DC14" s="19"/>
      <c r="DD14" s="19"/>
      <c r="DE14" s="19"/>
      <c r="DF14" s="19"/>
      <c r="DG14" s="19"/>
      <c r="DH14" s="19"/>
      <c r="DI14" s="19"/>
      <c r="DJ14" s="19"/>
      <c r="DK14" s="19"/>
      <c r="DL14" s="19"/>
      <c r="DM14" s="19"/>
      <c r="DN14" s="19"/>
      <c r="DO14" s="19"/>
      <c r="DP14" s="19"/>
      <c r="DQ14" s="19"/>
      <c r="DR14" s="19"/>
      <c r="DS14" s="19"/>
      <c r="DT14" s="19"/>
      <c r="DU14" s="19"/>
      <c r="DV14" s="19"/>
      <c r="DW14" s="19"/>
      <c r="DX14" s="19"/>
      <c r="DY14" s="19"/>
      <c r="DZ14" s="19"/>
      <c r="EA14" s="19"/>
    </row>
    <row r="15" spans="1:131">
      <c r="A15" s="19" t="s">
        <v>491</v>
      </c>
      <c r="B15" s="19"/>
      <c r="C15" s="44">
        <v>261.0729493124835</v>
      </c>
      <c r="D15" s="44">
        <v>87.890495677871499</v>
      </c>
      <c r="E15" s="44">
        <v>17.578099135574302</v>
      </c>
      <c r="F15" s="44">
        <v>105.4685948134458</v>
      </c>
      <c r="G15" s="44">
        <v>148.66266346360425</v>
      </c>
      <c r="H15" s="44">
        <v>169.34543858200806</v>
      </c>
      <c r="I15" s="44">
        <v>3538.8763676927124</v>
      </c>
      <c r="J15" s="44">
        <v>11.524584070013288</v>
      </c>
      <c r="K15" s="44">
        <v>32.115195338392219</v>
      </c>
      <c r="L15" s="72">
        <v>1.1391255520150652</v>
      </c>
      <c r="M15" s="44">
        <v>2.4802127691934417</v>
      </c>
      <c r="N15" s="44">
        <v>4.4991522967764888E-2</v>
      </c>
      <c r="O15" s="44">
        <v>16.645463632304875</v>
      </c>
      <c r="P15" s="44">
        <v>15.572074305140195</v>
      </c>
      <c r="Q15" s="44">
        <v>18.014207062623139</v>
      </c>
      <c r="R15" s="44">
        <v>15.672199340957247</v>
      </c>
      <c r="S15" s="44">
        <v>15.971957907833199</v>
      </c>
      <c r="T15" s="44">
        <v>14.399236182094139</v>
      </c>
      <c r="U15" s="44">
        <v>13.294554283824789</v>
      </c>
      <c r="V15" s="44">
        <v>13.959984338290136</v>
      </c>
      <c r="W15" s="44">
        <v>12.304134837802248</v>
      </c>
      <c r="X15" s="44">
        <v>14.12104854555789</v>
      </c>
      <c r="Y15" s="44">
        <v>13.662594548842579</v>
      </c>
      <c r="Z15" s="44">
        <v>15.541505752996601</v>
      </c>
      <c r="AA15" s="44"/>
      <c r="AB15" s="44">
        <v>8.1677694453665097</v>
      </c>
      <c r="AC15" s="44">
        <v>7.2683161856521137</v>
      </c>
      <c r="AD15" s="44">
        <v>7.1101323283223667</v>
      </c>
      <c r="AE15" s="44">
        <v>7.2014951291113913</v>
      </c>
      <c r="AF15" s="44">
        <v>7.2393072794620936</v>
      </c>
      <c r="AG15" s="44">
        <v>5.931380126213508</v>
      </c>
      <c r="AH15" s="44">
        <v>6.6883944340898056</v>
      </c>
      <c r="AI15" s="44">
        <v>5.625674209344087</v>
      </c>
      <c r="AJ15" s="44">
        <v>6.3424491229307822</v>
      </c>
      <c r="AK15" s="44">
        <v>5.6912953495313516</v>
      </c>
      <c r="AL15" s="44">
        <v>6.9360675310768807</v>
      </c>
      <c r="AM15" s="39">
        <v>7.7117074331155981</v>
      </c>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9"/>
      <c r="CO15" s="39"/>
      <c r="CP15" s="39"/>
      <c r="CQ15" s="39"/>
      <c r="CR15" s="39"/>
      <c r="CS15" s="39"/>
      <c r="CT15" s="39"/>
      <c r="CU15" s="39"/>
      <c r="CV15" s="39"/>
      <c r="CW15" s="39"/>
      <c r="CX15" s="19"/>
      <c r="CY15" s="19"/>
      <c r="CZ15" s="19"/>
      <c r="DA15" s="19"/>
      <c r="DB15" s="19"/>
      <c r="DC15" s="19"/>
      <c r="DD15" s="19"/>
      <c r="DE15" s="19"/>
      <c r="DF15" s="19"/>
      <c r="DG15" s="19"/>
      <c r="DH15" s="19"/>
      <c r="DI15" s="19"/>
      <c r="DJ15" s="19"/>
      <c r="DK15" s="19"/>
      <c r="DL15" s="19"/>
      <c r="DM15" s="19"/>
      <c r="DN15" s="19"/>
      <c r="DO15" s="19"/>
      <c r="DP15" s="19"/>
      <c r="DQ15" s="19"/>
      <c r="DR15" s="19"/>
      <c r="DS15" s="19"/>
      <c r="DT15" s="19"/>
      <c r="DU15" s="19"/>
      <c r="DV15" s="19"/>
      <c r="DW15" s="19"/>
      <c r="DX15" s="19"/>
      <c r="DY15" s="19"/>
      <c r="DZ15" s="19"/>
      <c r="EA15" s="19"/>
    </row>
    <row r="16" spans="1:131">
      <c r="A16" s="19" t="s">
        <v>492</v>
      </c>
      <c r="B16" s="19"/>
      <c r="C16" s="44">
        <v>175.15411897768129</v>
      </c>
      <c r="D16" s="44">
        <v>60.287615069696891</v>
      </c>
      <c r="E16" s="44">
        <v>12.057523013939379</v>
      </c>
      <c r="F16" s="44">
        <v>72.345138083636272</v>
      </c>
      <c r="G16" s="44">
        <v>101.97368169339146</v>
      </c>
      <c r="H16" s="44">
        <v>113.61403460539363</v>
      </c>
      <c r="I16" s="44">
        <v>3618.2044322543588</v>
      </c>
      <c r="J16" s="44">
        <v>12.002250633158059</v>
      </c>
      <c r="K16" s="44">
        <v>33.054424604030245</v>
      </c>
      <c r="L16" s="72">
        <v>1.1141505604063773</v>
      </c>
      <c r="M16" s="44">
        <v>1.6639773810702478</v>
      </c>
      <c r="N16" s="44">
        <v>3.0184860544286801E-2</v>
      </c>
      <c r="O16" s="44">
        <v>11.167459229955487</v>
      </c>
      <c r="P16" s="44">
        <v>10.447321190320654</v>
      </c>
      <c r="Q16" s="44">
        <v>12.085750651089791</v>
      </c>
      <c r="R16" s="44">
        <v>10.514495183192485</v>
      </c>
      <c r="S16" s="44">
        <v>10.715603524081247</v>
      </c>
      <c r="T16" s="44">
        <v>9.6604628479050678</v>
      </c>
      <c r="U16" s="44">
        <v>8.9193305890804719</v>
      </c>
      <c r="V16" s="44">
        <v>9.3657683193703445</v>
      </c>
      <c r="W16" s="44">
        <v>8.2548571308256893</v>
      </c>
      <c r="X16" s="44">
        <v>9.4738264670915608</v>
      </c>
      <c r="Y16" s="44">
        <v>9.1662491937741546</v>
      </c>
      <c r="Z16" s="44">
        <v>10.42681271622085</v>
      </c>
      <c r="AA16" s="44"/>
      <c r="AB16" s="44">
        <v>5.4797651958329059</v>
      </c>
      <c r="AC16" s="44">
        <v>4.8763210485868722</v>
      </c>
      <c r="AD16" s="44">
        <v>4.7701953306982654</v>
      </c>
      <c r="AE16" s="44">
        <v>4.8314907307834778</v>
      </c>
      <c r="AF16" s="44">
        <v>4.8568589426138109</v>
      </c>
      <c r="AG16" s="44">
        <v>3.9793692263581382</v>
      </c>
      <c r="AH16" s="44">
        <v>4.4872509295324781</v>
      </c>
      <c r="AI16" s="44">
        <v>3.7742708020421141</v>
      </c>
      <c r="AJ16" s="44">
        <v>4.2551558528495512</v>
      </c>
      <c r="AK16" s="44">
        <v>3.8182960946895497</v>
      </c>
      <c r="AL16" s="44">
        <v>4.6534150733531439</v>
      </c>
      <c r="AM16" s="39">
        <v>5.1737927074331767</v>
      </c>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row>
    <row r="17" spans="1:131">
      <c r="A17" s="19" t="s">
        <v>493</v>
      </c>
      <c r="B17" s="19"/>
      <c r="C17" s="44">
        <v>190.65277866523277</v>
      </c>
      <c r="D17" s="44">
        <v>66.945860992660556</v>
      </c>
      <c r="E17" s="44">
        <v>13.389172198532112</v>
      </c>
      <c r="F17" s="44">
        <v>80.335033191192665</v>
      </c>
      <c r="G17" s="44">
        <v>113.23579331614654</v>
      </c>
      <c r="H17" s="44">
        <v>123.66726811401044</v>
      </c>
      <c r="I17" s="44">
        <v>3691.1861221311433</v>
      </c>
      <c r="J17" s="44">
        <v>12.441703091359035</v>
      </c>
      <c r="K17" s="44">
        <v>33.918513994925767</v>
      </c>
      <c r="L17" s="72">
        <v>1.092121708978891</v>
      </c>
      <c r="M17" s="44">
        <v>1.8112158206086113</v>
      </c>
      <c r="N17" s="44">
        <v>3.2855793343484707E-2</v>
      </c>
      <c r="O17" s="44">
        <v>12.155621262283944</v>
      </c>
      <c r="P17" s="44">
        <v>11.371761201896732</v>
      </c>
      <c r="Q17" s="44">
        <v>13.155168472966492</v>
      </c>
      <c r="R17" s="44">
        <v>11.44487914208451</v>
      </c>
      <c r="S17" s="44">
        <v>11.663782723838604</v>
      </c>
      <c r="T17" s="44">
        <v>10.515277036562507</v>
      </c>
      <c r="U17" s="44">
        <v>9.708565065824585</v>
      </c>
      <c r="V17" s="44">
        <v>10.194506214554348</v>
      </c>
      <c r="W17" s="44">
        <v>8.9852951141672488</v>
      </c>
      <c r="X17" s="44">
        <v>10.312125978455494</v>
      </c>
      <c r="Y17" s="44">
        <v>9.977332471146017</v>
      </c>
      <c r="Z17" s="44">
        <v>11.349438018199237</v>
      </c>
      <c r="AA17" s="44"/>
      <c r="AB17" s="44">
        <v>5.9646468328369719</v>
      </c>
      <c r="AC17" s="44">
        <v>5.3078064221562054</v>
      </c>
      <c r="AD17" s="44">
        <v>5.1922900807684034</v>
      </c>
      <c r="AE17" s="44">
        <v>5.2590092559373982</v>
      </c>
      <c r="AF17" s="44">
        <v>5.2866221953501311</v>
      </c>
      <c r="AG17" s="44">
        <v>4.331487062755115</v>
      </c>
      <c r="AH17" s="44">
        <v>4.8843091060423589</v>
      </c>
      <c r="AI17" s="44">
        <v>4.108240331682274</v>
      </c>
      <c r="AJ17" s="44">
        <v>4.6316769010882828</v>
      </c>
      <c r="AK17" s="44">
        <v>4.1561612394164111</v>
      </c>
      <c r="AL17" s="44">
        <v>5.0651764240297599</v>
      </c>
      <c r="AM17" s="39">
        <v>5.6316001111897522</v>
      </c>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row>
    <row r="18" spans="1:131">
      <c r="A18" s="19" t="s">
        <v>494</v>
      </c>
      <c r="B18" s="19"/>
      <c r="C18" s="44">
        <v>263.51958011831977</v>
      </c>
      <c r="D18" s="44">
        <v>93.19321657875993</v>
      </c>
      <c r="E18" s="44">
        <v>18.638643315751988</v>
      </c>
      <c r="F18" s="44">
        <v>111.83185989451192</v>
      </c>
      <c r="G18" s="44">
        <v>157.63196789919951</v>
      </c>
      <c r="H18" s="44">
        <v>170.93245005889116</v>
      </c>
      <c r="I18" s="44">
        <v>3717.5495355451949</v>
      </c>
      <c r="J18" s="44">
        <v>12.600447933400003</v>
      </c>
      <c r="K18" s="44">
        <v>34.230651818499524</v>
      </c>
      <c r="L18" s="72">
        <v>1.0843768071727486</v>
      </c>
      <c r="M18" s="44">
        <v>2.503455946941715</v>
      </c>
      <c r="N18" s="44">
        <v>4.5413158554233356E-2</v>
      </c>
      <c r="O18" s="44">
        <v>16.801455680533046</v>
      </c>
      <c r="P18" s="44">
        <v>15.718007144241518</v>
      </c>
      <c r="Q18" s="44">
        <v>18.183026214734426</v>
      </c>
      <c r="R18" s="44">
        <v>15.819070496332666</v>
      </c>
      <c r="S18" s="44">
        <v>16.121638234154759</v>
      </c>
      <c r="T18" s="44">
        <v>14.534177833139941</v>
      </c>
      <c r="U18" s="44">
        <v>13.419143469132287</v>
      </c>
      <c r="V18" s="44">
        <v>14.090809564806314</v>
      </c>
      <c r="W18" s="44">
        <v>12.419442361667151</v>
      </c>
      <c r="X18" s="44">
        <v>14.25338317644651</v>
      </c>
      <c r="Y18" s="44">
        <v>13.790632803280186</v>
      </c>
      <c r="Z18" s="44">
        <v>15.687152120590397</v>
      </c>
      <c r="AA18" s="44"/>
      <c r="AB18" s="44">
        <v>8.2443132481336168</v>
      </c>
      <c r="AC18" s="44">
        <v>7.3364308115955694</v>
      </c>
      <c r="AD18" s="44">
        <v>7.1767645429346292</v>
      </c>
      <c r="AE18" s="44">
        <v>7.2689835451934215</v>
      </c>
      <c r="AF18" s="44">
        <v>7.3071500500344166</v>
      </c>
      <c r="AG18" s="44">
        <v>5.9869657293031224</v>
      </c>
      <c r="AH18" s="44">
        <v>6.7510743551889512</v>
      </c>
      <c r="AI18" s="44">
        <v>5.6783949062237369</v>
      </c>
      <c r="AJ18" s="44">
        <v>6.4018870365464053</v>
      </c>
      <c r="AK18" s="44">
        <v>5.7446310113222232</v>
      </c>
      <c r="AL18" s="44">
        <v>7.001068507001742</v>
      </c>
      <c r="AM18" s="39">
        <v>7.7839772757827292</v>
      </c>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row>
    <row r="19" spans="1:131">
      <c r="A19" s="19" t="s">
        <v>495</v>
      </c>
      <c r="B19" s="19"/>
      <c r="C19" s="44">
        <v>140.93369813388222</v>
      </c>
      <c r="D19" s="44">
        <v>54.291251986424662</v>
      </c>
      <c r="E19" s="44">
        <v>10.858250397284934</v>
      </c>
      <c r="F19" s="44">
        <v>65.149502383709603</v>
      </c>
      <c r="G19" s="44">
        <v>91.831113942706679</v>
      </c>
      <c r="H19" s="44">
        <v>91.416897017930239</v>
      </c>
      <c r="I19" s="44">
        <v>4049.4902811614388</v>
      </c>
      <c r="J19" s="44">
        <v>14.599198262207135</v>
      </c>
      <c r="K19" s="44">
        <v>38.160767401972556</v>
      </c>
      <c r="L19" s="80">
        <v>0.99548936186231096</v>
      </c>
      <c r="M19" s="44">
        <v>1.3388807942064129</v>
      </c>
      <c r="N19" s="44">
        <v>2.4287547726490603E-2</v>
      </c>
      <c r="O19" s="44">
        <v>8.9856369762993182</v>
      </c>
      <c r="P19" s="44">
        <v>8.4061946104275034</v>
      </c>
      <c r="Q19" s="44">
        <v>9.7245188632937474</v>
      </c>
      <c r="R19" s="44">
        <v>8.4602446053068849</v>
      </c>
      <c r="S19" s="44">
        <v>8.6220617659449079</v>
      </c>
      <c r="T19" s="44">
        <v>7.7730673008821558</v>
      </c>
      <c r="U19" s="44">
        <v>7.176732423620277</v>
      </c>
      <c r="V19" s="44">
        <v>7.5359481856216588</v>
      </c>
      <c r="W19" s="44">
        <v>6.6420792716976029</v>
      </c>
      <c r="X19" s="44">
        <v>7.6228946671588069</v>
      </c>
      <c r="Y19" s="44">
        <v>7.3754097501978677</v>
      </c>
      <c r="Z19" s="44">
        <v>8.3896929425544418</v>
      </c>
      <c r="AA19" s="44"/>
      <c r="AB19" s="44">
        <v>4.4091659303340478</v>
      </c>
      <c r="AC19" s="44">
        <v>3.9236185975906643</v>
      </c>
      <c r="AD19" s="44">
        <v>3.8382270008845643</v>
      </c>
      <c r="AE19" s="44">
        <v>3.8875469224657726</v>
      </c>
      <c r="AF19" s="44">
        <v>3.9079588655542943</v>
      </c>
      <c r="AG19" s="44">
        <v>3.2019071237615639</v>
      </c>
      <c r="AH19" s="44">
        <v>3.6105623530000779</v>
      </c>
      <c r="AI19" s="44">
        <v>3.0368794350666004</v>
      </c>
      <c r="AJ19" s="44">
        <v>3.4238124343198337</v>
      </c>
      <c r="AK19" s="44">
        <v>3.0723033653769125</v>
      </c>
      <c r="AL19" s="44">
        <v>3.7442624761977559</v>
      </c>
      <c r="AM19" s="39">
        <v>4.162972266324954</v>
      </c>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19"/>
      <c r="CY19" s="19"/>
      <c r="CZ19" s="19"/>
      <c r="DA19" s="19"/>
      <c r="DB19" s="19"/>
      <c r="DC19" s="19"/>
      <c r="DD19" s="19"/>
      <c r="DE19" s="19"/>
      <c r="DF19" s="19"/>
      <c r="DG19" s="19"/>
      <c r="DH19" s="19"/>
      <c r="DI19" s="19"/>
      <c r="DJ19" s="19"/>
      <c r="DK19" s="19"/>
      <c r="DL19" s="19"/>
      <c r="DM19" s="19"/>
      <c r="DN19" s="19"/>
      <c r="DO19" s="19"/>
      <c r="DP19" s="19"/>
      <c r="DQ19" s="19"/>
      <c r="DR19" s="19"/>
      <c r="DS19" s="19"/>
      <c r="DT19" s="19"/>
      <c r="DU19" s="19"/>
      <c r="DV19" s="19"/>
      <c r="DW19" s="19"/>
      <c r="DX19" s="19"/>
      <c r="DY19" s="19"/>
      <c r="DZ19" s="19"/>
      <c r="EA19" s="19"/>
    </row>
    <row r="20" spans="1:131">
      <c r="A20" s="19" t="s">
        <v>496</v>
      </c>
      <c r="B20" s="19"/>
      <c r="C20" s="44">
        <v>140.93369813388222</v>
      </c>
      <c r="D20" s="44">
        <v>54.291251986424662</v>
      </c>
      <c r="E20" s="44">
        <v>10.858250397284934</v>
      </c>
      <c r="F20" s="44">
        <v>65.149502383709603</v>
      </c>
      <c r="G20" s="44">
        <v>91.831113942706679</v>
      </c>
      <c r="H20" s="44">
        <v>91.416897017930239</v>
      </c>
      <c r="I20" s="44">
        <v>4049.4902811614388</v>
      </c>
      <c r="J20" s="44">
        <v>14.599198262207135</v>
      </c>
      <c r="K20" s="44">
        <v>38.160767401972556</v>
      </c>
      <c r="L20" s="80">
        <v>0.99548936186231096</v>
      </c>
      <c r="M20" s="44">
        <v>1.3388807942064129</v>
      </c>
      <c r="N20" s="44">
        <v>2.4287547726490603E-2</v>
      </c>
      <c r="O20" s="44">
        <v>8.9856369762993182</v>
      </c>
      <c r="P20" s="44">
        <v>8.4061946104275034</v>
      </c>
      <c r="Q20" s="44">
        <v>9.7245188632937474</v>
      </c>
      <c r="R20" s="44">
        <v>8.4602446053068849</v>
      </c>
      <c r="S20" s="44">
        <v>8.6220617659449079</v>
      </c>
      <c r="T20" s="44">
        <v>7.7730673008821558</v>
      </c>
      <c r="U20" s="44">
        <v>7.176732423620277</v>
      </c>
      <c r="V20" s="44">
        <v>7.5359481856216588</v>
      </c>
      <c r="W20" s="44">
        <v>6.6420792716976029</v>
      </c>
      <c r="X20" s="44">
        <v>7.6228946671588069</v>
      </c>
      <c r="Y20" s="44">
        <v>7.3754097501978677</v>
      </c>
      <c r="Z20" s="44">
        <v>8.3896929425544418</v>
      </c>
      <c r="AA20" s="44"/>
      <c r="AB20" s="44">
        <v>4.4091659303340478</v>
      </c>
      <c r="AC20" s="44">
        <v>3.9236185975906643</v>
      </c>
      <c r="AD20" s="44">
        <v>3.8382270008845643</v>
      </c>
      <c r="AE20" s="44">
        <v>3.8875469224657726</v>
      </c>
      <c r="AF20" s="44">
        <v>3.9079588655542943</v>
      </c>
      <c r="AG20" s="44">
        <v>3.2019071237615639</v>
      </c>
      <c r="AH20" s="44">
        <v>3.6105623530000779</v>
      </c>
      <c r="AI20" s="44">
        <v>3.0368794350666004</v>
      </c>
      <c r="AJ20" s="44">
        <v>3.4238124343198337</v>
      </c>
      <c r="AK20" s="44">
        <v>3.0723033653769125</v>
      </c>
      <c r="AL20" s="44">
        <v>3.7442624761977559</v>
      </c>
      <c r="AM20" s="39">
        <v>4.162972266324954</v>
      </c>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19"/>
      <c r="CY20" s="19"/>
      <c r="CZ20" s="19"/>
      <c r="DA20" s="19"/>
      <c r="DB20" s="19"/>
      <c r="DC20" s="19"/>
      <c r="DD20" s="19"/>
      <c r="DE20" s="19"/>
      <c r="DF20" s="19"/>
      <c r="DG20" s="19"/>
      <c r="DH20" s="19"/>
      <c r="DI20" s="19"/>
      <c r="DJ20" s="19"/>
      <c r="DK20" s="19"/>
      <c r="DL20" s="19"/>
      <c r="DM20" s="19"/>
      <c r="DN20" s="19"/>
      <c r="DO20" s="19"/>
      <c r="DP20" s="19"/>
      <c r="DQ20" s="19"/>
      <c r="DR20" s="19"/>
      <c r="DS20" s="19"/>
      <c r="DT20" s="19"/>
      <c r="DU20" s="19"/>
      <c r="DV20" s="19"/>
      <c r="DW20" s="19"/>
      <c r="DX20" s="19"/>
      <c r="DY20" s="19"/>
      <c r="DZ20" s="19"/>
      <c r="EA20" s="19"/>
    </row>
    <row r="21" spans="1:131">
      <c r="A21" s="19" t="s">
        <v>497</v>
      </c>
      <c r="B21" s="19"/>
      <c r="C21" s="44">
        <v>140.93369813388222</v>
      </c>
      <c r="D21" s="44">
        <v>54.291251986424662</v>
      </c>
      <c r="E21" s="44">
        <v>10.858250397284934</v>
      </c>
      <c r="F21" s="44">
        <v>65.149502383709603</v>
      </c>
      <c r="G21" s="44">
        <v>91.831113942706679</v>
      </c>
      <c r="H21" s="44">
        <v>91.416897017930239</v>
      </c>
      <c r="I21" s="44">
        <v>4049.4902811614388</v>
      </c>
      <c r="J21" s="44">
        <v>14.599198262207135</v>
      </c>
      <c r="K21" s="44">
        <v>38.160767401972556</v>
      </c>
      <c r="L21" s="80">
        <v>0.99548936186231096</v>
      </c>
      <c r="M21" s="44">
        <v>1.3388807942064129</v>
      </c>
      <c r="N21" s="44">
        <v>2.4287547726490603E-2</v>
      </c>
      <c r="O21" s="44">
        <v>8.9856369762993182</v>
      </c>
      <c r="P21" s="44">
        <v>8.4061946104275034</v>
      </c>
      <c r="Q21" s="44">
        <v>9.7245188632937474</v>
      </c>
      <c r="R21" s="44">
        <v>8.4602446053068849</v>
      </c>
      <c r="S21" s="44">
        <v>8.6220617659449079</v>
      </c>
      <c r="T21" s="44">
        <v>7.7730673008821558</v>
      </c>
      <c r="U21" s="44">
        <v>7.176732423620277</v>
      </c>
      <c r="V21" s="44">
        <v>7.5359481856216588</v>
      </c>
      <c r="W21" s="44">
        <v>6.6420792716976029</v>
      </c>
      <c r="X21" s="44">
        <v>7.6228946671588069</v>
      </c>
      <c r="Y21" s="44">
        <v>7.3754097501978677</v>
      </c>
      <c r="Z21" s="44">
        <v>8.3896929425544418</v>
      </c>
      <c r="AA21" s="44"/>
      <c r="AB21" s="44">
        <v>4.4091659303340478</v>
      </c>
      <c r="AC21" s="44">
        <v>3.9236185975906643</v>
      </c>
      <c r="AD21" s="44">
        <v>3.8382270008845643</v>
      </c>
      <c r="AE21" s="44">
        <v>3.8875469224657726</v>
      </c>
      <c r="AF21" s="44">
        <v>3.9079588655542943</v>
      </c>
      <c r="AG21" s="44">
        <v>3.2019071237615639</v>
      </c>
      <c r="AH21" s="44">
        <v>3.6105623530000779</v>
      </c>
      <c r="AI21" s="44">
        <v>3.0368794350666004</v>
      </c>
      <c r="AJ21" s="44">
        <v>3.4238124343198337</v>
      </c>
      <c r="AK21" s="44">
        <v>3.0723033653769125</v>
      </c>
      <c r="AL21" s="44">
        <v>3.7442624761977559</v>
      </c>
      <c r="AM21" s="39">
        <v>4.162972266324954</v>
      </c>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19"/>
      <c r="CY21" s="19"/>
      <c r="CZ21" s="19"/>
      <c r="DA21" s="19"/>
      <c r="DB21" s="19"/>
      <c r="DC21" s="19"/>
      <c r="DD21" s="19"/>
      <c r="DE21" s="19"/>
      <c r="DF21" s="19"/>
      <c r="DG21" s="19"/>
      <c r="DH21" s="19"/>
      <c r="DI21" s="19"/>
      <c r="DJ21" s="19"/>
      <c r="DK21" s="19"/>
      <c r="DL21" s="19"/>
      <c r="DM21" s="19"/>
      <c r="DN21" s="19"/>
      <c r="DO21" s="19"/>
      <c r="DP21" s="19"/>
      <c r="DQ21" s="19"/>
      <c r="DR21" s="19"/>
      <c r="DS21" s="19"/>
      <c r="DT21" s="19"/>
      <c r="DU21" s="19"/>
      <c r="DV21" s="19"/>
      <c r="DW21" s="19"/>
      <c r="DX21" s="19"/>
      <c r="DY21" s="19"/>
      <c r="DZ21" s="19"/>
      <c r="EA21" s="19"/>
    </row>
    <row r="22" spans="1:131">
      <c r="A22" s="19"/>
      <c r="B22" s="19"/>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19"/>
      <c r="CY22" s="19"/>
      <c r="CZ22" s="19"/>
      <c r="DA22" s="19"/>
      <c r="DB22" s="19"/>
      <c r="DC22" s="19"/>
      <c r="DD22" s="19"/>
      <c r="DE22" s="19"/>
      <c r="DF22" s="19"/>
      <c r="DG22" s="19"/>
      <c r="DH22" s="19"/>
      <c r="DI22" s="19"/>
      <c r="DJ22" s="19"/>
      <c r="DK22" s="19"/>
      <c r="DL22" s="19"/>
      <c r="DM22" s="19"/>
      <c r="DN22" s="19"/>
      <c r="DO22" s="19"/>
      <c r="DP22" s="19"/>
      <c r="DQ22" s="19"/>
      <c r="DR22" s="19"/>
      <c r="DS22" s="19"/>
      <c r="DT22" s="19"/>
      <c r="DU22" s="19"/>
      <c r="DV22" s="19"/>
      <c r="DW22" s="19"/>
      <c r="DX22" s="19"/>
      <c r="DY22" s="19"/>
      <c r="DZ22" s="19"/>
      <c r="EA22" s="19"/>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EA158"/>
  <sheetViews>
    <sheetView zoomScaleNormal="100" workbookViewId="0">
      <selection activeCell="A28" sqref="A28:EA148"/>
    </sheetView>
  </sheetViews>
  <sheetFormatPr defaultRowHeight="12.75"/>
  <cols>
    <col min="1" max="1" width="43.5703125" customWidth="1"/>
    <col min="2" max="2" width="53.28515625" customWidth="1"/>
    <col min="3" max="3" width="17.42578125" bestFit="1" customWidth="1"/>
    <col min="4" max="4" width="12.140625" bestFit="1" customWidth="1"/>
    <col min="5" max="5" width="12.5703125" customWidth="1"/>
    <col min="6" max="6" width="13.7109375" customWidth="1"/>
    <col min="7" max="7" width="30.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0" t="s">
        <v>13</v>
      </c>
      <c r="B1" s="11"/>
      <c r="C1" s="11"/>
      <c r="D1" s="11"/>
      <c r="E1" s="11"/>
      <c r="F1" s="11"/>
      <c r="G1" s="11"/>
      <c r="H1" s="12"/>
      <c r="I1" s="13"/>
      <c r="J1" s="13"/>
      <c r="K1" s="13"/>
      <c r="L1" s="13"/>
      <c r="M1" s="13"/>
      <c r="N1" s="14"/>
      <c r="O1" s="15"/>
      <c r="P1" s="14"/>
      <c r="Q1" s="14"/>
      <c r="R1" s="14"/>
      <c r="S1" s="12"/>
      <c r="T1" s="12"/>
      <c r="U1" s="12"/>
      <c r="V1" s="14"/>
      <c r="W1" s="12"/>
      <c r="X1" s="12"/>
      <c r="Y1" s="12"/>
      <c r="Z1" s="12"/>
      <c r="AA1" s="12"/>
      <c r="AB1" s="12"/>
      <c r="AC1" s="12"/>
      <c r="AD1" s="12"/>
      <c r="AE1" s="12"/>
      <c r="AF1" s="12"/>
      <c r="AG1" s="12"/>
      <c r="AH1" s="12"/>
      <c r="AI1" s="12"/>
      <c r="AJ1" s="12"/>
      <c r="AK1" s="12"/>
      <c r="AL1" s="12"/>
      <c r="AM1" s="12"/>
      <c r="AN1" s="12"/>
      <c r="AO1" s="12"/>
      <c r="AP1" s="16"/>
      <c r="AQ1" s="12"/>
      <c r="AR1" s="12"/>
      <c r="AS1" s="12"/>
      <c r="AT1" s="12"/>
      <c r="AU1" s="12"/>
      <c r="AV1" s="16"/>
      <c r="AW1" s="12"/>
      <c r="AX1" s="12"/>
      <c r="AY1" s="12"/>
      <c r="AZ1" s="12"/>
      <c r="BA1" s="12"/>
      <c r="BB1" s="12"/>
      <c r="BC1" s="12"/>
      <c r="BD1" s="12"/>
      <c r="BE1" s="12"/>
      <c r="BF1" s="12"/>
      <c r="BG1" s="12"/>
      <c r="BH1" s="12"/>
      <c r="BI1" s="12"/>
      <c r="BJ1" s="12"/>
      <c r="BK1" s="12"/>
      <c r="BL1" s="12"/>
      <c r="BM1" s="17"/>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6"/>
      <c r="CQ1" s="12"/>
      <c r="CR1" s="12"/>
      <c r="CS1" s="12"/>
      <c r="CT1" s="12"/>
      <c r="CU1" s="12"/>
      <c r="CV1" s="12"/>
      <c r="CW1" s="12"/>
      <c r="CX1" s="12"/>
      <c r="CY1" s="12"/>
      <c r="CZ1" s="12"/>
      <c r="DA1" s="12"/>
    </row>
    <row r="2" spans="1:105">
      <c r="A2" s="18" t="s">
        <v>14</v>
      </c>
      <c r="B2" s="12" t="str">
        <f>[4]Summary!D2</f>
        <v>Assembly</v>
      </c>
      <c r="C2" s="12"/>
      <c r="D2" s="12"/>
      <c r="E2" s="12"/>
      <c r="F2" s="12"/>
      <c r="G2" s="12"/>
      <c r="H2" s="12"/>
      <c r="I2" s="13"/>
      <c r="J2" s="13"/>
      <c r="K2" s="13"/>
      <c r="L2" s="13"/>
      <c r="M2" s="13"/>
      <c r="N2" s="14"/>
      <c r="O2" s="14"/>
      <c r="P2" s="14"/>
      <c r="Q2" s="14"/>
      <c r="R2" s="14"/>
      <c r="S2" s="12"/>
      <c r="T2" s="12"/>
      <c r="U2" s="12"/>
      <c r="V2" s="14"/>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6"/>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row>
    <row r="3" spans="1:105">
      <c r="A3" s="18" t="s">
        <v>15</v>
      </c>
      <c r="B3" s="19"/>
      <c r="C3" s="18">
        <v>2012</v>
      </c>
      <c r="D3" s="19"/>
      <c r="E3" s="19"/>
      <c r="F3" s="19"/>
      <c r="G3" s="19"/>
      <c r="H3" s="19"/>
      <c r="I3" s="19"/>
      <c r="J3" s="20"/>
      <c r="K3" s="21"/>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21"/>
      <c r="CP3" s="21"/>
      <c r="CQ3" s="19"/>
      <c r="CR3" s="19"/>
      <c r="CS3" s="19"/>
      <c r="CT3" s="19"/>
      <c r="CU3" s="19"/>
      <c r="CV3" s="19"/>
      <c r="CW3" s="19"/>
      <c r="CX3" s="19"/>
      <c r="CY3" s="19"/>
      <c r="CZ3" s="19"/>
      <c r="DA3" s="19"/>
    </row>
    <row r="4" spans="1:105">
      <c r="A4" s="97"/>
      <c r="B4" s="101" t="s">
        <v>305</v>
      </c>
      <c r="C4" s="102">
        <v>1.107352410306802</v>
      </c>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row>
    <row r="5" spans="1:105">
      <c r="A5" s="22">
        <v>1</v>
      </c>
      <c r="B5" s="22">
        <v>2</v>
      </c>
      <c r="C5" s="22">
        <v>3</v>
      </c>
      <c r="D5" s="22">
        <v>4</v>
      </c>
      <c r="E5" s="22">
        <v>5</v>
      </c>
      <c r="F5" s="22">
        <v>6</v>
      </c>
      <c r="G5" s="22">
        <v>7</v>
      </c>
      <c r="H5" s="22">
        <v>8</v>
      </c>
      <c r="I5" s="22">
        <v>9</v>
      </c>
      <c r="J5" s="22">
        <v>10</v>
      </c>
      <c r="K5" s="22">
        <v>11</v>
      </c>
      <c r="L5" s="22">
        <v>12</v>
      </c>
      <c r="M5" s="22">
        <v>13</v>
      </c>
      <c r="N5" s="22">
        <v>14</v>
      </c>
      <c r="O5" s="22">
        <v>15</v>
      </c>
      <c r="P5" s="22">
        <v>16</v>
      </c>
      <c r="Q5" s="22">
        <v>17</v>
      </c>
      <c r="R5" s="22">
        <v>18</v>
      </c>
      <c r="S5" s="22">
        <v>19</v>
      </c>
      <c r="T5" s="22">
        <v>20</v>
      </c>
      <c r="U5" s="22">
        <v>21</v>
      </c>
      <c r="V5" s="22">
        <v>22</v>
      </c>
      <c r="W5" s="22">
        <v>23</v>
      </c>
      <c r="X5" s="22">
        <v>24</v>
      </c>
      <c r="Y5" s="22">
        <v>25</v>
      </c>
      <c r="Z5" s="22">
        <v>26</v>
      </c>
      <c r="AA5" s="22">
        <v>27</v>
      </c>
      <c r="AB5" s="22">
        <v>28</v>
      </c>
      <c r="AC5" s="22">
        <v>29</v>
      </c>
      <c r="AD5" s="22">
        <v>30</v>
      </c>
      <c r="AE5" s="22">
        <v>31</v>
      </c>
      <c r="AF5" s="22">
        <v>32</v>
      </c>
      <c r="AG5" s="22">
        <v>33</v>
      </c>
      <c r="AH5" s="22">
        <v>34</v>
      </c>
      <c r="AI5" s="22">
        <v>35</v>
      </c>
      <c r="AJ5" s="22">
        <v>36</v>
      </c>
      <c r="AK5" s="22">
        <v>37</v>
      </c>
      <c r="AL5" s="22">
        <v>38</v>
      </c>
      <c r="AM5" s="22">
        <v>39</v>
      </c>
      <c r="AN5" s="22">
        <v>40</v>
      </c>
      <c r="AO5" s="22">
        <v>41</v>
      </c>
      <c r="AP5" s="22">
        <v>42</v>
      </c>
      <c r="AQ5" s="22">
        <v>43</v>
      </c>
      <c r="AR5" s="22">
        <v>44</v>
      </c>
      <c r="AS5" s="22">
        <v>45</v>
      </c>
      <c r="AT5" s="22">
        <v>46</v>
      </c>
      <c r="AU5" s="22">
        <v>47</v>
      </c>
      <c r="AV5" s="22">
        <v>48</v>
      </c>
      <c r="AW5" s="22">
        <v>49</v>
      </c>
      <c r="AX5" s="22">
        <v>50</v>
      </c>
      <c r="AY5" s="22">
        <v>51</v>
      </c>
      <c r="AZ5" s="22">
        <v>52</v>
      </c>
      <c r="BA5" s="22">
        <v>53</v>
      </c>
      <c r="BB5" s="22">
        <v>54</v>
      </c>
      <c r="BC5" s="22">
        <v>55</v>
      </c>
      <c r="BD5" s="22">
        <v>56</v>
      </c>
      <c r="BE5" s="22">
        <v>57</v>
      </c>
      <c r="BF5" s="22">
        <v>58</v>
      </c>
      <c r="BG5" s="22">
        <v>59</v>
      </c>
      <c r="BH5" s="22">
        <v>60</v>
      </c>
      <c r="BI5" s="22">
        <v>61</v>
      </c>
      <c r="BJ5" s="22">
        <v>62</v>
      </c>
      <c r="BK5" s="22">
        <v>63</v>
      </c>
      <c r="BL5" s="22">
        <v>64</v>
      </c>
      <c r="BM5" s="22">
        <v>65</v>
      </c>
      <c r="BN5" s="22">
        <v>66</v>
      </c>
      <c r="BO5" s="22">
        <v>67</v>
      </c>
      <c r="BP5" s="22">
        <v>68</v>
      </c>
      <c r="BQ5" s="22">
        <v>69</v>
      </c>
      <c r="BR5" s="22">
        <v>70</v>
      </c>
      <c r="BS5" s="22">
        <v>71</v>
      </c>
      <c r="BT5" s="22">
        <v>72</v>
      </c>
      <c r="BU5" s="22">
        <v>73</v>
      </c>
      <c r="BV5" s="22">
        <v>74</v>
      </c>
      <c r="BW5" s="22">
        <v>75</v>
      </c>
      <c r="BX5" s="22">
        <v>76</v>
      </c>
      <c r="BY5" s="22">
        <v>77</v>
      </c>
      <c r="BZ5" s="22">
        <v>78</v>
      </c>
      <c r="CA5" s="22">
        <v>79</v>
      </c>
      <c r="CB5" s="22">
        <v>80</v>
      </c>
      <c r="CC5" s="22">
        <v>81</v>
      </c>
      <c r="CD5" s="22">
        <v>82</v>
      </c>
      <c r="CE5" s="22">
        <v>83</v>
      </c>
      <c r="CF5" s="22">
        <v>84</v>
      </c>
      <c r="CG5" s="22">
        <v>85</v>
      </c>
      <c r="CH5" s="22">
        <v>86</v>
      </c>
      <c r="CI5" s="22">
        <v>87</v>
      </c>
      <c r="CJ5" s="22">
        <v>88</v>
      </c>
      <c r="CK5" s="22">
        <v>89</v>
      </c>
      <c r="CL5" s="22">
        <v>90</v>
      </c>
      <c r="CM5" s="22">
        <v>91</v>
      </c>
      <c r="CN5" s="22">
        <v>92</v>
      </c>
      <c r="CO5" s="22">
        <v>93</v>
      </c>
      <c r="CP5" s="22">
        <v>94</v>
      </c>
      <c r="CQ5" s="22">
        <v>95</v>
      </c>
      <c r="CR5" s="22">
        <v>96</v>
      </c>
      <c r="CS5" s="22">
        <v>97</v>
      </c>
      <c r="CT5" s="22">
        <v>98</v>
      </c>
      <c r="CU5" s="22">
        <v>99</v>
      </c>
      <c r="CV5" s="22">
        <v>100</v>
      </c>
      <c r="CW5" s="22">
        <v>101</v>
      </c>
      <c r="CX5" s="22">
        <v>102</v>
      </c>
      <c r="CY5" s="22">
        <v>103</v>
      </c>
      <c r="CZ5" s="22">
        <v>104</v>
      </c>
      <c r="DA5" s="22">
        <v>105</v>
      </c>
    </row>
    <row r="6" spans="1:105">
      <c r="A6" s="23" t="s">
        <v>16</v>
      </c>
      <c r="B6" s="24"/>
      <c r="C6" s="24"/>
      <c r="D6" s="24"/>
      <c r="E6" s="24"/>
      <c r="F6" s="24"/>
      <c r="G6" s="25"/>
      <c r="H6" s="26"/>
      <c r="I6" s="295" t="s">
        <v>17</v>
      </c>
      <c r="J6" s="296"/>
      <c r="K6" s="296"/>
      <c r="L6" s="296"/>
      <c r="M6" s="296"/>
      <c r="N6" s="297"/>
      <c r="O6" s="298" t="s">
        <v>18</v>
      </c>
      <c r="P6" s="299"/>
      <c r="Q6" s="27" t="s">
        <v>19</v>
      </c>
      <c r="R6" s="300" t="s">
        <v>20</v>
      </c>
      <c r="S6" s="300"/>
      <c r="T6" s="300"/>
      <c r="U6" s="28"/>
      <c r="V6" s="28"/>
      <c r="W6" s="28"/>
      <c r="X6" s="29"/>
      <c r="Y6" s="30"/>
      <c r="Z6" s="28"/>
      <c r="AA6" s="28"/>
      <c r="AB6" s="28"/>
      <c r="AC6" s="28"/>
      <c r="AD6" s="28"/>
      <c r="AE6" s="31"/>
      <c r="AF6" s="31"/>
      <c r="AG6" s="31"/>
      <c r="AH6" s="31"/>
      <c r="AI6" s="31"/>
      <c r="AJ6" s="31"/>
      <c r="AK6" s="31"/>
      <c r="AL6" s="31"/>
      <c r="AM6" s="31"/>
      <c r="AN6" s="31"/>
      <c r="AO6" s="31"/>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row>
    <row r="7" spans="1:105" ht="39.75" customHeight="1">
      <c r="A7" s="32" t="s">
        <v>21</v>
      </c>
      <c r="B7" s="32" t="s">
        <v>22</v>
      </c>
      <c r="C7" s="32" t="s">
        <v>23</v>
      </c>
      <c r="D7" s="32" t="s">
        <v>24</v>
      </c>
      <c r="E7" s="32" t="s">
        <v>25</v>
      </c>
      <c r="F7" s="33" t="s">
        <v>26</v>
      </c>
      <c r="G7" s="32" t="s">
        <v>27</v>
      </c>
      <c r="H7" s="34" t="s">
        <v>28</v>
      </c>
      <c r="I7" s="34" t="s">
        <v>29</v>
      </c>
      <c r="J7" s="34" t="s">
        <v>30</v>
      </c>
      <c r="K7" s="34" t="s">
        <v>31</v>
      </c>
      <c r="L7" s="34" t="s">
        <v>32</v>
      </c>
      <c r="M7" s="34" t="s">
        <v>33</v>
      </c>
      <c r="N7" s="34" t="s">
        <v>34</v>
      </c>
      <c r="O7" s="35" t="s">
        <v>35</v>
      </c>
      <c r="P7" s="34" t="s">
        <v>27</v>
      </c>
      <c r="Q7" s="36" t="s">
        <v>36</v>
      </c>
      <c r="R7" s="37" t="s">
        <v>37</v>
      </c>
      <c r="S7" s="37" t="s">
        <v>38</v>
      </c>
      <c r="T7" s="37" t="s">
        <v>39</v>
      </c>
      <c r="U7" s="38"/>
      <c r="V7" s="38"/>
      <c r="W7" s="38"/>
      <c r="X7" s="38"/>
      <c r="Y7" s="38"/>
      <c r="Z7" s="38"/>
      <c r="AA7" s="38"/>
      <c r="AB7" s="38"/>
      <c r="AC7" s="38"/>
      <c r="AD7" s="38"/>
      <c r="AE7" s="31"/>
      <c r="AF7" s="31"/>
      <c r="AG7" s="31"/>
      <c r="AH7" s="31"/>
      <c r="AI7" s="31"/>
      <c r="AJ7" s="31"/>
      <c r="AK7" s="31"/>
      <c r="AL7" s="31"/>
      <c r="AM7" s="31"/>
      <c r="AN7" s="31"/>
      <c r="AO7" s="31"/>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row>
    <row r="8" spans="1:105">
      <c r="A8" s="19" t="str">
        <f>MMap!A29</f>
        <v>WHTanks-New-Large Off</v>
      </c>
      <c r="B8" s="224" t="str">
        <f>A8</f>
        <v>WHTanks-New-Large Off</v>
      </c>
      <c r="C8" s="45">
        <f>MMap!I29</f>
        <v>173.8216734916555</v>
      </c>
      <c r="D8" s="45">
        <f>MMap!H29</f>
        <v>13</v>
      </c>
      <c r="E8" s="45">
        <f>MMap!J29</f>
        <v>53.717845360451633</v>
      </c>
      <c r="F8" s="45"/>
      <c r="G8" s="45" t="s">
        <v>432</v>
      </c>
      <c r="H8" s="45">
        <f>MMap!L29</f>
        <v>0</v>
      </c>
      <c r="I8" s="45"/>
      <c r="J8" s="45"/>
      <c r="K8" s="45"/>
      <c r="L8" s="45"/>
      <c r="M8" s="45"/>
      <c r="N8" s="45"/>
      <c r="O8" s="45">
        <f>MMap!M29</f>
        <v>0</v>
      </c>
      <c r="P8" s="45" t="s">
        <v>432</v>
      </c>
      <c r="Q8" s="45" t="s">
        <v>403</v>
      </c>
      <c r="R8" s="45"/>
      <c r="S8" s="45"/>
      <c r="T8" s="45"/>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19"/>
      <c r="CY8" s="16"/>
      <c r="CZ8" s="16"/>
      <c r="DA8" s="16"/>
    </row>
    <row r="9" spans="1:105">
      <c r="A9" s="19" t="str">
        <f>MMap!A30</f>
        <v>WHTanks-New-Medium Off</v>
      </c>
      <c r="B9" s="224" t="str">
        <f t="shared" ref="B9:B25" si="0">A9</f>
        <v>WHTanks-New-Medium Off</v>
      </c>
      <c r="C9" s="45">
        <f>MMap!I30</f>
        <v>173.8216734916555</v>
      </c>
      <c r="D9" s="45">
        <f>MMap!H30</f>
        <v>13</v>
      </c>
      <c r="E9" s="45">
        <f>MMap!J30</f>
        <v>53.717845360451633</v>
      </c>
      <c r="F9" s="45"/>
      <c r="G9" s="45" t="s">
        <v>432</v>
      </c>
      <c r="H9" s="45">
        <f>MMap!L30</f>
        <v>0</v>
      </c>
      <c r="O9" s="45">
        <f>MMap!M30</f>
        <v>0</v>
      </c>
      <c r="P9" s="45" t="s">
        <v>432</v>
      </c>
      <c r="Q9" s="45" t="s">
        <v>403</v>
      </c>
    </row>
    <row r="10" spans="1:105">
      <c r="A10" s="19" t="str">
        <f>MMap!A31</f>
        <v>WHTanks-New-Small Off</v>
      </c>
      <c r="B10" s="224" t="str">
        <f t="shared" si="0"/>
        <v>WHTanks-New-Small Off</v>
      </c>
      <c r="C10" s="45">
        <f>MMap!I31</f>
        <v>173.8216734916555</v>
      </c>
      <c r="D10" s="45">
        <f>MMap!H31</f>
        <v>13</v>
      </c>
      <c r="E10" s="45">
        <f>MMap!J31</f>
        <v>53.717845360451633</v>
      </c>
      <c r="F10" s="45"/>
      <c r="G10" s="45" t="s">
        <v>432</v>
      </c>
      <c r="H10" s="45">
        <f>MMap!L31</f>
        <v>0</v>
      </c>
      <c r="O10" s="45">
        <f>MMap!M31</f>
        <v>0</v>
      </c>
      <c r="P10" s="45" t="s">
        <v>432</v>
      </c>
      <c r="Q10" s="45" t="s">
        <v>403</v>
      </c>
    </row>
    <row r="11" spans="1:105">
      <c r="A11" s="19" t="str">
        <f>MMap!A32</f>
        <v>WHTanks-New-Xlarge Ret</v>
      </c>
      <c r="B11" s="224" t="str">
        <f t="shared" si="0"/>
        <v>WHTanks-New-Xlarge Ret</v>
      </c>
      <c r="C11" s="45">
        <f>MMap!I32</f>
        <v>162.66563353925281</v>
      </c>
      <c r="D11" s="45">
        <f>MMap!H32</f>
        <v>13</v>
      </c>
      <c r="E11" s="45">
        <f>MMap!J32</f>
        <v>45.7202416054715</v>
      </c>
      <c r="F11" s="45"/>
      <c r="G11" s="45" t="s">
        <v>432</v>
      </c>
      <c r="H11" s="45">
        <f>MMap!L32</f>
        <v>0</v>
      </c>
      <c r="O11" s="45">
        <f>MMap!M32</f>
        <v>0</v>
      </c>
      <c r="P11" s="45" t="s">
        <v>432</v>
      </c>
      <c r="Q11" s="45" t="s">
        <v>403</v>
      </c>
    </row>
    <row r="12" spans="1:105">
      <c r="A12" s="19" t="str">
        <f>MMap!A33</f>
        <v>WHTanks-New-Large Ret</v>
      </c>
      <c r="B12" s="224" t="str">
        <f t="shared" si="0"/>
        <v>WHTanks-New-Large Ret</v>
      </c>
      <c r="C12" s="45">
        <f>MMap!I33</f>
        <v>162.66563353925281</v>
      </c>
      <c r="D12" s="45">
        <f>MMap!H33</f>
        <v>13</v>
      </c>
      <c r="E12" s="45">
        <f>MMap!J33</f>
        <v>45.7202416054715</v>
      </c>
      <c r="F12" s="45"/>
      <c r="G12" s="45" t="s">
        <v>432</v>
      </c>
      <c r="H12" s="45">
        <f>MMap!L33</f>
        <v>0</v>
      </c>
      <c r="O12" s="45">
        <f>MMap!M33</f>
        <v>0</v>
      </c>
      <c r="P12" s="45" t="s">
        <v>432</v>
      </c>
      <c r="Q12" s="45" t="s">
        <v>403</v>
      </c>
    </row>
    <row r="13" spans="1:105">
      <c r="A13" s="19" t="str">
        <f>MMap!A34</f>
        <v>WHTanks-New-Medium Ret</v>
      </c>
      <c r="B13" s="224" t="str">
        <f t="shared" si="0"/>
        <v>WHTanks-New-Medium Ret</v>
      </c>
      <c r="C13" s="45">
        <f>MMap!I34</f>
        <v>162.66563353925281</v>
      </c>
      <c r="D13" s="45">
        <f>MMap!H34</f>
        <v>13</v>
      </c>
      <c r="E13" s="45">
        <f>MMap!J34</f>
        <v>45.7202416054715</v>
      </c>
      <c r="F13" s="45"/>
      <c r="G13" s="45" t="s">
        <v>432</v>
      </c>
      <c r="H13" s="45">
        <f>MMap!L34</f>
        <v>0</v>
      </c>
      <c r="O13" s="45">
        <f>MMap!M34</f>
        <v>0</v>
      </c>
      <c r="P13" s="45" t="s">
        <v>432</v>
      </c>
      <c r="Q13" s="45" t="s">
        <v>403</v>
      </c>
    </row>
    <row r="14" spans="1:105">
      <c r="A14" s="19" t="str">
        <f>MMap!A35</f>
        <v>WHTanks-New-Small Ret</v>
      </c>
      <c r="B14" s="224" t="str">
        <f t="shared" si="0"/>
        <v>WHTanks-New-Small Ret</v>
      </c>
      <c r="C14" s="45">
        <f>MMap!I35</f>
        <v>162.66563353925281</v>
      </c>
      <c r="D14" s="45">
        <f>MMap!H35</f>
        <v>13</v>
      </c>
      <c r="E14" s="45">
        <f>MMap!J35</f>
        <v>45.7202416054715</v>
      </c>
      <c r="F14" s="45"/>
      <c r="G14" s="45" t="s">
        <v>432</v>
      </c>
      <c r="H14" s="45">
        <f>MMap!L35</f>
        <v>0</v>
      </c>
      <c r="O14" s="45">
        <f>MMap!M35</f>
        <v>0</v>
      </c>
      <c r="P14" s="45" t="s">
        <v>432</v>
      </c>
      <c r="Q14" s="45" t="s">
        <v>403</v>
      </c>
    </row>
    <row r="15" spans="1:105">
      <c r="A15" s="19" t="str">
        <f>MMap!A36</f>
        <v>WHTanks-New-School K-12</v>
      </c>
      <c r="B15" s="224" t="str">
        <f t="shared" si="0"/>
        <v>WHTanks-New-School K-12</v>
      </c>
      <c r="C15" s="45">
        <f>MMap!I36</f>
        <v>300.64434978952494</v>
      </c>
      <c r="D15" s="45">
        <f>MMap!H36</f>
        <v>13</v>
      </c>
      <c r="E15" s="45">
        <f>MMap!J36</f>
        <v>103.6347070974122</v>
      </c>
      <c r="F15" s="45"/>
      <c r="G15" s="45" t="s">
        <v>432</v>
      </c>
      <c r="H15" s="45">
        <f>MMap!L36</f>
        <v>0</v>
      </c>
      <c r="O15" s="45">
        <f>MMap!M36</f>
        <v>0</v>
      </c>
      <c r="P15" s="45" t="s">
        <v>432</v>
      </c>
      <c r="Q15" s="45" t="s">
        <v>403</v>
      </c>
    </row>
    <row r="16" spans="1:105">
      <c r="A16" s="19" t="str">
        <f>MMap!A37</f>
        <v>WHTanks-New-University</v>
      </c>
      <c r="B16" s="224" t="str">
        <f t="shared" si="0"/>
        <v>WHTanks-New-University</v>
      </c>
      <c r="C16" s="45">
        <f>MMap!I37</f>
        <v>131.13695086996103</v>
      </c>
      <c r="D16" s="45">
        <f>MMap!H37</f>
        <v>13</v>
      </c>
      <c r="E16" s="45">
        <f>MMap!J37</f>
        <v>54.291251986424662</v>
      </c>
      <c r="F16" s="45"/>
      <c r="G16" s="45" t="s">
        <v>432</v>
      </c>
      <c r="H16" s="45">
        <f>MMap!L37</f>
        <v>0</v>
      </c>
      <c r="O16" s="45">
        <f>MMap!M37</f>
        <v>0</v>
      </c>
      <c r="P16" s="45" t="s">
        <v>432</v>
      </c>
      <c r="Q16" s="45" t="s">
        <v>403</v>
      </c>
    </row>
    <row r="17" spans="1:131">
      <c r="A17" s="19" t="str">
        <f>MMap!A38</f>
        <v>WHTanks-New-Warehouse</v>
      </c>
      <c r="B17" s="224" t="str">
        <f t="shared" si="0"/>
        <v>WHTanks-New-Warehouse</v>
      </c>
      <c r="C17" s="45">
        <f>MMap!I38</f>
        <v>162.97860198933802</v>
      </c>
      <c r="D17" s="45">
        <f>MMap!H38</f>
        <v>13</v>
      </c>
      <c r="E17" s="45">
        <f>MMap!J38</f>
        <v>60.287615069696891</v>
      </c>
      <c r="F17" s="45"/>
      <c r="G17" s="45" t="s">
        <v>432</v>
      </c>
      <c r="H17" s="45">
        <f>MMap!L38</f>
        <v>0</v>
      </c>
      <c r="O17" s="45">
        <f>MMap!M38</f>
        <v>0</v>
      </c>
      <c r="P17" s="45" t="s">
        <v>432</v>
      </c>
      <c r="Q17" s="45" t="s">
        <v>403</v>
      </c>
    </row>
    <row r="18" spans="1:131">
      <c r="A18" s="19" t="str">
        <f>MMap!A39</f>
        <v>WHTanks-New-Supermarket</v>
      </c>
      <c r="B18" s="224" t="str">
        <f t="shared" si="0"/>
        <v>WHTanks-New-Supermarket</v>
      </c>
      <c r="C18" s="45">
        <f>MMap!I39</f>
        <v>222.86747099807513</v>
      </c>
      <c r="D18" s="45">
        <f>MMap!H39</f>
        <v>13</v>
      </c>
      <c r="E18" s="45">
        <f>MMap!J39</f>
        <v>63.074746599256621</v>
      </c>
      <c r="F18" s="45"/>
      <c r="G18" s="45" t="s">
        <v>432</v>
      </c>
      <c r="H18" s="45">
        <f>MMap!L39</f>
        <v>0</v>
      </c>
      <c r="O18" s="45">
        <f>MMap!M39</f>
        <v>0</v>
      </c>
      <c r="P18" s="45" t="s">
        <v>432</v>
      </c>
      <c r="Q18" s="45" t="s">
        <v>403</v>
      </c>
    </row>
    <row r="19" spans="1:131">
      <c r="A19" s="19" t="str">
        <f>MMap!A40</f>
        <v>WHTanks-New-MiniMart</v>
      </c>
      <c r="B19" s="224" t="str">
        <f t="shared" si="0"/>
        <v>WHTanks-New-MiniMart</v>
      </c>
      <c r="C19" s="45">
        <f>MMap!I40</f>
        <v>222.86747099807513</v>
      </c>
      <c r="D19" s="45">
        <f>MMap!H40</f>
        <v>13</v>
      </c>
      <c r="E19" s="45">
        <f>MMap!J40</f>
        <v>63.074746599256621</v>
      </c>
      <c r="F19" s="45"/>
      <c r="G19" s="45" t="s">
        <v>432</v>
      </c>
      <c r="H19" s="45">
        <f>MMap!L40</f>
        <v>0</v>
      </c>
      <c r="O19" s="45">
        <f>MMap!M40</f>
        <v>0</v>
      </c>
      <c r="P19" s="45" t="s">
        <v>432</v>
      </c>
      <c r="Q19" s="45" t="s">
        <v>403</v>
      </c>
    </row>
    <row r="20" spans="1:131">
      <c r="A20" s="19" t="str">
        <f>MMap!A41</f>
        <v>WHTanks-New-Restaurant</v>
      </c>
      <c r="B20" s="224" t="str">
        <f t="shared" si="0"/>
        <v>WHTanks-New-Restaurant</v>
      </c>
      <c r="C20" s="45">
        <f>MMap!I41</f>
        <v>245.20150034252799</v>
      </c>
      <c r="D20" s="45">
        <f>MMap!H41</f>
        <v>13</v>
      </c>
      <c r="E20" s="45">
        <f>MMap!J41</f>
        <v>93.19321657875993</v>
      </c>
      <c r="F20" s="45"/>
      <c r="G20" s="45" t="s">
        <v>432</v>
      </c>
      <c r="H20" s="45">
        <f>MMap!L41</f>
        <v>0</v>
      </c>
      <c r="O20" s="45">
        <f>MMap!M41</f>
        <v>0</v>
      </c>
      <c r="P20" s="45" t="s">
        <v>432</v>
      </c>
      <c r="Q20" s="45" t="s">
        <v>403</v>
      </c>
    </row>
    <row r="21" spans="1:131">
      <c r="A21" s="19" t="str">
        <f>MMap!A42</f>
        <v>WHTanks-New-Lodging</v>
      </c>
      <c r="B21" s="224" t="str">
        <f t="shared" si="0"/>
        <v>WHTanks-New-Lodging</v>
      </c>
      <c r="C21" s="45">
        <f>MMap!I42</f>
        <v>177.39990080508278</v>
      </c>
      <c r="D21" s="45">
        <f>MMap!H42</f>
        <v>13</v>
      </c>
      <c r="E21" s="45">
        <f>MMap!J42</f>
        <v>66.945860992660556</v>
      </c>
      <c r="F21" s="45"/>
      <c r="G21" s="45" t="s">
        <v>432</v>
      </c>
      <c r="H21" s="45">
        <f>MMap!L42</f>
        <v>0</v>
      </c>
      <c r="O21" s="45">
        <f>MMap!M42</f>
        <v>0</v>
      </c>
      <c r="P21" s="45" t="s">
        <v>432</v>
      </c>
      <c r="Q21" s="45" t="s">
        <v>403</v>
      </c>
    </row>
    <row r="22" spans="1:131">
      <c r="A22" s="19" t="str">
        <f>MMap!A43</f>
        <v>WHTanks-New-Hospital</v>
      </c>
      <c r="B22" s="224" t="str">
        <f t="shared" si="0"/>
        <v>WHTanks-New-Hospital</v>
      </c>
      <c r="C22" s="45">
        <f>MMap!I43</f>
        <v>131.13695086996103</v>
      </c>
      <c r="D22" s="45">
        <f>MMap!H43</f>
        <v>13</v>
      </c>
      <c r="E22" s="45">
        <f>MMap!J43</f>
        <v>54.291251986424662</v>
      </c>
      <c r="F22" s="45"/>
      <c r="G22" s="45" t="s">
        <v>432</v>
      </c>
      <c r="H22" s="45">
        <f>MMap!L43</f>
        <v>0</v>
      </c>
      <c r="O22" s="45">
        <f>MMap!M43</f>
        <v>0</v>
      </c>
      <c r="P22" s="45" t="s">
        <v>432</v>
      </c>
      <c r="Q22" s="45" t="s">
        <v>403</v>
      </c>
    </row>
    <row r="23" spans="1:131">
      <c r="A23" s="19" t="str">
        <f>MMap!A44</f>
        <v>WHTanks-New-Residential Care</v>
      </c>
      <c r="B23" s="224" t="str">
        <f t="shared" si="0"/>
        <v>WHTanks-New-Residential Care</v>
      </c>
      <c r="C23" s="45">
        <f>MMap!I44</f>
        <v>131.13695086996103</v>
      </c>
      <c r="D23" s="45">
        <f>MMap!H44</f>
        <v>13</v>
      </c>
      <c r="E23" s="45">
        <f>MMap!J44</f>
        <v>54.291251986424662</v>
      </c>
      <c r="F23" s="45"/>
      <c r="G23" s="45" t="s">
        <v>432</v>
      </c>
      <c r="H23" s="45">
        <f>MMap!L44</f>
        <v>0</v>
      </c>
      <c r="O23" s="45">
        <f>MMap!M44</f>
        <v>0</v>
      </c>
      <c r="P23" s="45" t="s">
        <v>432</v>
      </c>
      <c r="Q23" s="45" t="s">
        <v>403</v>
      </c>
    </row>
    <row r="24" spans="1:131">
      <c r="A24" s="19" t="str">
        <f>MMap!A45</f>
        <v>WHTanks-New-Assembly</v>
      </c>
      <c r="B24" s="224" t="str">
        <f t="shared" si="0"/>
        <v>WHTanks-New-Assembly</v>
      </c>
      <c r="C24" s="45">
        <f>MMap!I45</f>
        <v>242.92494258501361</v>
      </c>
      <c r="D24" s="45">
        <f>MMap!H45</f>
        <v>13</v>
      </c>
      <c r="E24" s="45">
        <f>MMap!J45</f>
        <v>87.890495677871499</v>
      </c>
      <c r="F24" s="45"/>
      <c r="G24" s="45" t="s">
        <v>432</v>
      </c>
      <c r="H24" s="45">
        <f>MMap!L45</f>
        <v>0</v>
      </c>
      <c r="O24" s="45">
        <f>MMap!M45</f>
        <v>0</v>
      </c>
      <c r="P24" s="45" t="s">
        <v>432</v>
      </c>
      <c r="Q24" s="45" t="s">
        <v>403</v>
      </c>
    </row>
    <row r="25" spans="1:131">
      <c r="A25" s="19" t="str">
        <f>MMap!A46</f>
        <v>WHTanks-New-Other</v>
      </c>
      <c r="B25" s="224" t="str">
        <f t="shared" si="0"/>
        <v>WHTanks-New-Other</v>
      </c>
      <c r="C25" s="45">
        <f>MMap!I46</f>
        <v>220.0958994315346</v>
      </c>
      <c r="D25" s="45">
        <f>MMap!H46</f>
        <v>13</v>
      </c>
      <c r="E25" s="45">
        <f>MMap!J46</f>
        <v>65.564766921203187</v>
      </c>
      <c r="F25" s="45"/>
      <c r="G25" s="45" t="s">
        <v>432</v>
      </c>
      <c r="H25" s="45">
        <f>MMap!L46</f>
        <v>0</v>
      </c>
      <c r="O25" s="45">
        <f>MMap!M46</f>
        <v>0</v>
      </c>
      <c r="P25" s="45" t="s">
        <v>432</v>
      </c>
      <c r="Q25" s="45" t="s">
        <v>403</v>
      </c>
    </row>
    <row r="28" spans="1:131">
      <c r="A28" s="19"/>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c r="DW28" s="19"/>
      <c r="DX28" s="19"/>
      <c r="DY28" s="19"/>
      <c r="DZ28" s="19"/>
      <c r="EA28" s="19"/>
    </row>
    <row r="29" spans="1:131">
      <c r="A29" s="48" t="s">
        <v>74</v>
      </c>
      <c r="B29" s="4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19"/>
      <c r="DO29" s="19"/>
      <c r="DP29" s="19"/>
      <c r="DQ29" s="19"/>
      <c r="DR29" s="19"/>
      <c r="DS29" s="19"/>
      <c r="DT29" s="19"/>
      <c r="DU29" s="19"/>
      <c r="DV29" s="19"/>
      <c r="DW29" s="19"/>
      <c r="DX29" s="19"/>
      <c r="DY29" s="19"/>
      <c r="DZ29" s="19"/>
      <c r="EA29" s="19"/>
    </row>
    <row r="30" spans="1:131">
      <c r="A30" s="19" t="s">
        <v>75</v>
      </c>
      <c r="B30" s="19" t="s">
        <v>306</v>
      </c>
      <c r="C30" s="19"/>
      <c r="D30" s="19"/>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19"/>
      <c r="DF30" s="19"/>
      <c r="DG30" s="19"/>
      <c r="DH30" s="19"/>
      <c r="DI30" s="19"/>
      <c r="DJ30" s="19"/>
      <c r="DK30" s="19"/>
      <c r="DL30" s="19"/>
      <c r="DM30" s="19"/>
      <c r="DN30" s="19"/>
      <c r="DO30" s="19"/>
      <c r="DP30" s="19"/>
      <c r="DQ30" s="19"/>
      <c r="DR30" s="19"/>
      <c r="DS30" s="19"/>
      <c r="DT30" s="19"/>
      <c r="DU30" s="19"/>
      <c r="DV30" s="19"/>
      <c r="DW30" s="19"/>
      <c r="DX30" s="19"/>
      <c r="DY30" s="19"/>
      <c r="DZ30" s="19"/>
      <c r="EA30" s="19"/>
    </row>
    <row r="31" spans="1:131">
      <c r="A31" s="19" t="s">
        <v>76</v>
      </c>
      <c r="B31" s="19" t="s">
        <v>514</v>
      </c>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19"/>
      <c r="DO31" s="19"/>
      <c r="DP31" s="19"/>
      <c r="DQ31" s="19"/>
      <c r="DR31" s="19"/>
      <c r="DS31" s="19"/>
      <c r="DT31" s="19"/>
      <c r="DU31" s="19"/>
      <c r="DV31" s="19"/>
      <c r="DW31" s="19"/>
      <c r="DX31" s="19"/>
      <c r="DY31" s="19"/>
      <c r="DZ31" s="19"/>
      <c r="EA31" s="19"/>
    </row>
    <row r="32" spans="1:131">
      <c r="A32" s="19"/>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9"/>
      <c r="BT32" s="19"/>
      <c r="BU32" s="19"/>
      <c r="BV32" s="19"/>
      <c r="BW32" s="19"/>
      <c r="BX32" s="19"/>
      <c r="BY32" s="19"/>
      <c r="BZ32" s="19"/>
      <c r="CA32" s="19"/>
      <c r="CB32" s="19"/>
      <c r="CC32" s="19"/>
      <c r="CD32" s="19"/>
      <c r="CE32" s="19"/>
      <c r="CF32" s="19"/>
      <c r="CG32" s="19"/>
      <c r="CH32" s="19"/>
      <c r="CI32" s="19"/>
      <c r="CJ32" s="19"/>
      <c r="CK32" s="19"/>
      <c r="CL32" s="19"/>
      <c r="CM32" s="19"/>
      <c r="CN32" s="19"/>
      <c r="CO32" s="19"/>
      <c r="CP32" s="19"/>
      <c r="CQ32" s="19"/>
      <c r="CR32" s="19"/>
      <c r="CS32" s="19"/>
      <c r="CT32" s="19"/>
      <c r="CU32" s="19"/>
      <c r="CV32" s="19"/>
      <c r="CW32" s="19"/>
      <c r="CX32" s="19"/>
      <c r="CY32" s="19"/>
      <c r="CZ32" s="19"/>
      <c r="DA32" s="19"/>
      <c r="DB32" s="19"/>
      <c r="DC32" s="19"/>
      <c r="DD32" s="19"/>
      <c r="DE32" s="19"/>
      <c r="DF32" s="19"/>
      <c r="DG32" s="19"/>
      <c r="DH32" s="19"/>
      <c r="DI32" s="19"/>
      <c r="DJ32" s="19"/>
      <c r="DK32" s="19"/>
      <c r="DL32" s="19"/>
      <c r="DM32" s="19"/>
      <c r="DN32" s="19"/>
      <c r="DO32" s="19"/>
      <c r="DP32" s="19"/>
      <c r="DQ32" s="19"/>
      <c r="DR32" s="19"/>
      <c r="DS32" s="19"/>
      <c r="DT32" s="19"/>
      <c r="DU32" s="19"/>
      <c r="DV32" s="19"/>
      <c r="DW32" s="19"/>
      <c r="DX32" s="19"/>
      <c r="DY32" s="19"/>
      <c r="DZ32" s="19"/>
      <c r="EA32" s="19"/>
    </row>
    <row r="33" spans="1:131" ht="13.5" thickBot="1">
      <c r="A33" s="50" t="s">
        <v>77</v>
      </c>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2"/>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19"/>
      <c r="DO33" s="19"/>
      <c r="DP33" s="19"/>
      <c r="DQ33" s="19"/>
      <c r="DR33" s="19"/>
      <c r="DS33" s="19"/>
      <c r="DT33" s="19"/>
      <c r="DU33" s="19"/>
      <c r="DV33" s="19"/>
      <c r="DW33" s="19"/>
      <c r="DX33" s="19"/>
      <c r="DY33" s="19"/>
      <c r="DZ33" s="19"/>
      <c r="EA33" s="19"/>
    </row>
    <row r="34" spans="1:131">
      <c r="A34" s="19"/>
      <c r="B34" s="53" t="s">
        <v>78</v>
      </c>
      <c r="C34" s="54"/>
      <c r="D34" s="54" t="s">
        <v>78</v>
      </c>
      <c r="E34" s="55"/>
      <c r="F34" s="19"/>
      <c r="G34" s="53" t="s">
        <v>79</v>
      </c>
      <c r="H34" s="54"/>
      <c r="I34" s="54"/>
      <c r="J34" s="54"/>
      <c r="K34" s="54"/>
      <c r="L34" s="54"/>
      <c r="M34" s="54"/>
      <c r="N34" s="54"/>
      <c r="O34" s="55"/>
      <c r="P34" s="19"/>
      <c r="Q34" s="53" t="s">
        <v>80</v>
      </c>
      <c r="R34" s="54"/>
      <c r="S34" s="54"/>
      <c r="T34" s="54"/>
      <c r="U34" s="55"/>
      <c r="V34" s="19"/>
      <c r="W34" s="53" t="s">
        <v>81</v>
      </c>
      <c r="X34" s="55"/>
      <c r="Y34" s="19"/>
      <c r="Z34" s="53" t="s">
        <v>82</v>
      </c>
      <c r="AA34" s="54"/>
      <c r="AB34" s="55"/>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19"/>
      <c r="DO34" s="19"/>
      <c r="DP34" s="19"/>
      <c r="DQ34" s="19"/>
      <c r="DR34" s="19"/>
      <c r="DS34" s="19"/>
      <c r="DT34" s="19"/>
      <c r="DU34" s="19"/>
      <c r="DV34" s="19"/>
      <c r="DW34" s="19"/>
      <c r="DX34" s="19"/>
      <c r="DY34" s="19"/>
      <c r="DZ34" s="19"/>
      <c r="EA34" s="19"/>
    </row>
    <row r="35" spans="1:131">
      <c r="A35" s="19"/>
      <c r="B35" s="56" t="s">
        <v>85</v>
      </c>
      <c r="C35" s="57" t="s">
        <v>83</v>
      </c>
      <c r="D35" s="57" t="s">
        <v>85</v>
      </c>
      <c r="E35" s="58" t="s">
        <v>83</v>
      </c>
      <c r="F35" s="19"/>
      <c r="G35" s="56" t="s">
        <v>86</v>
      </c>
      <c r="H35" s="57" t="s">
        <v>507</v>
      </c>
      <c r="I35" s="57"/>
      <c r="J35" s="57"/>
      <c r="K35" s="57" t="s">
        <v>324</v>
      </c>
      <c r="L35" s="57"/>
      <c r="M35" s="57"/>
      <c r="N35" s="57"/>
      <c r="O35" s="58"/>
      <c r="P35" s="19"/>
      <c r="Q35" s="56"/>
      <c r="R35" s="57" t="s">
        <v>87</v>
      </c>
      <c r="S35" s="57" t="s">
        <v>88</v>
      </c>
      <c r="T35" s="57" t="s">
        <v>89</v>
      </c>
      <c r="U35" s="58" t="s">
        <v>90</v>
      </c>
      <c r="V35" s="19"/>
      <c r="W35" s="56" t="s">
        <v>91</v>
      </c>
      <c r="X35" s="58">
        <v>20</v>
      </c>
      <c r="Y35" s="19"/>
      <c r="Z35" s="56"/>
      <c r="AA35" s="57" t="s">
        <v>83</v>
      </c>
      <c r="AB35" s="58" t="s">
        <v>84</v>
      </c>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19"/>
      <c r="DO35" s="19"/>
      <c r="DP35" s="19"/>
      <c r="DQ35" s="19"/>
      <c r="DR35" s="19"/>
      <c r="DS35" s="19"/>
      <c r="DT35" s="19"/>
      <c r="DU35" s="19"/>
      <c r="DV35" s="19"/>
      <c r="DW35" s="19"/>
      <c r="DX35" s="19"/>
      <c r="DY35" s="19"/>
      <c r="DZ35" s="19"/>
      <c r="EA35" s="19"/>
    </row>
    <row r="36" spans="1:131">
      <c r="A36" s="19"/>
      <c r="B36" s="56" t="s">
        <v>92</v>
      </c>
      <c r="C36" s="57" t="s">
        <v>307</v>
      </c>
      <c r="D36" s="57" t="s">
        <v>92</v>
      </c>
      <c r="E36" s="58" t="s">
        <v>307</v>
      </c>
      <c r="F36" s="19"/>
      <c r="G36" s="56" t="s">
        <v>93</v>
      </c>
      <c r="H36" s="57" t="s">
        <v>308</v>
      </c>
      <c r="I36" s="57"/>
      <c r="J36" s="57"/>
      <c r="K36" s="57" t="s">
        <v>325</v>
      </c>
      <c r="L36" s="57"/>
      <c r="M36" s="57"/>
      <c r="N36" s="57"/>
      <c r="O36" s="58"/>
      <c r="P36" s="19"/>
      <c r="Q36" s="56" t="s">
        <v>94</v>
      </c>
      <c r="R36" s="57">
        <v>6.8012888465852586E-2</v>
      </c>
      <c r="S36" s="57">
        <v>4.387844424080023E-2</v>
      </c>
      <c r="T36" s="57">
        <v>5.3289007766645871E-2</v>
      </c>
      <c r="U36" s="58">
        <v>5.447903102274565E-2</v>
      </c>
      <c r="V36" s="19"/>
      <c r="W36" s="56" t="s">
        <v>95</v>
      </c>
      <c r="X36" s="58">
        <v>2016</v>
      </c>
      <c r="Y36" s="19"/>
      <c r="Z36" s="56" t="s">
        <v>309</v>
      </c>
      <c r="AA36" s="57">
        <v>4.03890184699085E-3</v>
      </c>
      <c r="AB36" s="58">
        <v>0.01</v>
      </c>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c r="CA36" s="19"/>
      <c r="CB36" s="19"/>
      <c r="CC36" s="19"/>
      <c r="CD36" s="19"/>
      <c r="CE36" s="19"/>
      <c r="CF36" s="19"/>
      <c r="CG36" s="19"/>
      <c r="CH36" s="19"/>
      <c r="CI36" s="19"/>
      <c r="CJ36" s="19"/>
      <c r="CK36" s="19"/>
      <c r="CL36" s="19"/>
      <c r="CM36" s="19"/>
      <c r="CN36" s="19"/>
      <c r="CO36" s="19"/>
      <c r="CP36" s="19"/>
      <c r="CQ36" s="19"/>
      <c r="CR36" s="19"/>
      <c r="CS36" s="19"/>
      <c r="CT36" s="19"/>
      <c r="CU36" s="19"/>
      <c r="CV36" s="19"/>
      <c r="CW36" s="19"/>
      <c r="CX36" s="19"/>
      <c r="CY36" s="19"/>
      <c r="CZ36" s="19"/>
      <c r="DA36" s="19"/>
      <c r="DB36" s="19"/>
      <c r="DC36" s="19"/>
      <c r="DD36" s="19"/>
      <c r="DE36" s="19"/>
      <c r="DF36" s="19"/>
      <c r="DG36" s="19"/>
      <c r="DH36" s="19"/>
      <c r="DI36" s="19"/>
      <c r="DJ36" s="19"/>
      <c r="DK36" s="19"/>
      <c r="DL36" s="19"/>
      <c r="DM36" s="19"/>
      <c r="DN36" s="19"/>
      <c r="DO36" s="19"/>
      <c r="DP36" s="19"/>
      <c r="DQ36" s="19"/>
      <c r="DR36" s="19"/>
      <c r="DS36" s="19"/>
      <c r="DT36" s="19"/>
      <c r="DU36" s="19"/>
      <c r="DV36" s="19"/>
      <c r="DW36" s="19"/>
      <c r="DX36" s="19"/>
      <c r="DY36" s="19"/>
      <c r="DZ36" s="19"/>
      <c r="EA36" s="19"/>
    </row>
    <row r="37" spans="1:131">
      <c r="A37" s="19"/>
      <c r="B37" s="56" t="s">
        <v>97</v>
      </c>
      <c r="C37" s="57" t="s">
        <v>310</v>
      </c>
      <c r="D37" s="57" t="s">
        <v>97</v>
      </c>
      <c r="E37" s="58" t="s">
        <v>310</v>
      </c>
      <c r="F37" s="19"/>
      <c r="G37" s="56" t="s">
        <v>98</v>
      </c>
      <c r="H37" s="57" t="s">
        <v>311</v>
      </c>
      <c r="I37" s="57"/>
      <c r="J37" s="57"/>
      <c r="K37" s="57" t="s">
        <v>326</v>
      </c>
      <c r="L37" s="57"/>
      <c r="M37" s="57"/>
      <c r="N37" s="57"/>
      <c r="O37" s="58"/>
      <c r="P37" s="19"/>
      <c r="Q37" s="56" t="s">
        <v>99</v>
      </c>
      <c r="R37" s="57">
        <v>12</v>
      </c>
      <c r="S37" s="57">
        <v>12</v>
      </c>
      <c r="T37" s="57">
        <v>1</v>
      </c>
      <c r="U37" s="58">
        <v>1</v>
      </c>
      <c r="V37" s="19"/>
      <c r="W37" s="56" t="s">
        <v>100</v>
      </c>
      <c r="X37" s="58">
        <v>2016</v>
      </c>
      <c r="Y37" s="19"/>
      <c r="Z37" s="56" t="s">
        <v>96</v>
      </c>
      <c r="AA37" s="57">
        <v>26</v>
      </c>
      <c r="AB37" s="58">
        <v>0</v>
      </c>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19"/>
      <c r="DO37" s="19"/>
      <c r="DP37" s="19"/>
      <c r="DQ37" s="19"/>
      <c r="DR37" s="19"/>
      <c r="DS37" s="19"/>
      <c r="DT37" s="19"/>
      <c r="DU37" s="19"/>
      <c r="DV37" s="19"/>
      <c r="DW37" s="19"/>
      <c r="DX37" s="19"/>
      <c r="DY37" s="19"/>
      <c r="DZ37" s="19"/>
      <c r="EA37" s="19"/>
    </row>
    <row r="38" spans="1:131" ht="13.5" thickBot="1">
      <c r="A38" s="19"/>
      <c r="B38" s="59" t="s">
        <v>101</v>
      </c>
      <c r="C38" s="60" t="s">
        <v>310</v>
      </c>
      <c r="D38" s="60" t="s">
        <v>101</v>
      </c>
      <c r="E38" s="61" t="s">
        <v>310</v>
      </c>
      <c r="F38" s="19"/>
      <c r="G38" s="56" t="s">
        <v>102</v>
      </c>
      <c r="H38" s="57" t="s">
        <v>312</v>
      </c>
      <c r="I38" s="57"/>
      <c r="J38" s="57"/>
      <c r="K38" s="57" t="s">
        <v>325</v>
      </c>
      <c r="L38" s="57"/>
      <c r="M38" s="57"/>
      <c r="N38" s="57"/>
      <c r="O38" s="58"/>
      <c r="P38" s="19"/>
      <c r="Q38" s="56"/>
      <c r="R38" s="57" t="s">
        <v>87</v>
      </c>
      <c r="S38" s="57" t="s">
        <v>88</v>
      </c>
      <c r="T38" s="57" t="s">
        <v>89</v>
      </c>
      <c r="U38" s="58" t="s">
        <v>90</v>
      </c>
      <c r="V38" s="19"/>
      <c r="W38" s="56" t="s">
        <v>103</v>
      </c>
      <c r="X38" s="58">
        <v>2012</v>
      </c>
      <c r="Y38" s="19"/>
      <c r="Z38" s="56" t="s">
        <v>313</v>
      </c>
      <c r="AA38" s="57">
        <v>0.9</v>
      </c>
      <c r="AB38" s="58" t="s">
        <v>314</v>
      </c>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19"/>
      <c r="DO38" s="19"/>
      <c r="DP38" s="19"/>
      <c r="DQ38" s="19"/>
      <c r="DR38" s="19"/>
      <c r="DS38" s="19"/>
      <c r="DT38" s="19"/>
      <c r="DU38" s="19"/>
      <c r="DV38" s="19"/>
      <c r="DW38" s="19"/>
      <c r="DX38" s="19"/>
      <c r="DY38" s="19"/>
      <c r="DZ38" s="19"/>
      <c r="EA38" s="19"/>
    </row>
    <row r="39" spans="1:131">
      <c r="A39" s="19"/>
      <c r="B39" s="19"/>
      <c r="C39" s="19"/>
      <c r="D39" s="19"/>
      <c r="E39" s="19"/>
      <c r="F39" s="19"/>
      <c r="G39" s="56" t="s">
        <v>105</v>
      </c>
      <c r="H39" s="57" t="s">
        <v>311</v>
      </c>
      <c r="I39" s="57"/>
      <c r="J39" s="57"/>
      <c r="K39" s="57"/>
      <c r="L39" s="57"/>
      <c r="M39" s="57"/>
      <c r="N39" s="57"/>
      <c r="O39" s="58"/>
      <c r="P39" s="19"/>
      <c r="Q39" s="56" t="s">
        <v>106</v>
      </c>
      <c r="R39" s="57">
        <v>0.35</v>
      </c>
      <c r="S39" s="57">
        <v>0.19500000000000001</v>
      </c>
      <c r="T39" s="57">
        <v>0.45499999999999996</v>
      </c>
      <c r="U39" s="58">
        <v>0</v>
      </c>
      <c r="V39" s="19"/>
      <c r="W39" s="56" t="s">
        <v>107</v>
      </c>
      <c r="X39" s="58">
        <v>0.04</v>
      </c>
      <c r="Y39" s="19"/>
      <c r="Z39" s="56" t="s">
        <v>315</v>
      </c>
      <c r="AA39" s="57">
        <v>4.7399348199455904E-2</v>
      </c>
      <c r="AB39" s="58">
        <v>0</v>
      </c>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19"/>
      <c r="DO39" s="19"/>
      <c r="DP39" s="19"/>
      <c r="DQ39" s="19"/>
      <c r="DR39" s="19"/>
      <c r="DS39" s="19"/>
      <c r="DT39" s="19"/>
      <c r="DU39" s="19"/>
      <c r="DV39" s="19"/>
      <c r="DW39" s="19"/>
      <c r="DX39" s="19"/>
      <c r="DY39" s="19"/>
      <c r="DZ39" s="19"/>
      <c r="EA39" s="19"/>
    </row>
    <row r="40" spans="1:131">
      <c r="A40" s="19"/>
      <c r="B40" s="19" t="s">
        <v>108</v>
      </c>
      <c r="C40" s="19" t="s">
        <v>83</v>
      </c>
      <c r="D40" s="19"/>
      <c r="E40" s="19"/>
      <c r="F40" s="19"/>
      <c r="G40" s="56" t="s">
        <v>109</v>
      </c>
      <c r="H40" s="57" t="s">
        <v>316</v>
      </c>
      <c r="I40" s="57"/>
      <c r="J40" s="57"/>
      <c r="K40" s="57" t="s">
        <v>115</v>
      </c>
      <c r="L40" s="57"/>
      <c r="M40" s="57"/>
      <c r="N40" s="57"/>
      <c r="O40" s="58"/>
      <c r="P40" s="19"/>
      <c r="Q40" s="56" t="s">
        <v>110</v>
      </c>
      <c r="R40" s="57">
        <v>1</v>
      </c>
      <c r="S40" s="57">
        <v>0</v>
      </c>
      <c r="T40" s="57">
        <v>0</v>
      </c>
      <c r="U40" s="58">
        <v>0</v>
      </c>
      <c r="V40" s="19"/>
      <c r="W40" s="56" t="s">
        <v>111</v>
      </c>
      <c r="X40" s="58">
        <v>0</v>
      </c>
      <c r="Y40" s="19"/>
      <c r="Z40" s="56" t="s">
        <v>104</v>
      </c>
      <c r="AA40" s="57">
        <v>31</v>
      </c>
      <c r="AB40" s="58">
        <v>0</v>
      </c>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19"/>
      <c r="DO40" s="19"/>
      <c r="DP40" s="19"/>
      <c r="DQ40" s="19"/>
      <c r="DR40" s="19"/>
      <c r="DS40" s="19"/>
      <c r="DT40" s="19"/>
      <c r="DU40" s="19"/>
      <c r="DV40" s="19"/>
      <c r="DW40" s="19"/>
      <c r="DX40" s="19"/>
      <c r="DY40" s="19"/>
      <c r="DZ40" s="19"/>
      <c r="EA40" s="19"/>
    </row>
    <row r="41" spans="1:131">
      <c r="A41" s="19"/>
      <c r="B41" s="19" t="s">
        <v>112</v>
      </c>
      <c r="C41" s="19" t="s">
        <v>113</v>
      </c>
      <c r="D41" s="19"/>
      <c r="E41" s="19"/>
      <c r="F41" s="19"/>
      <c r="G41" s="56" t="s">
        <v>114</v>
      </c>
      <c r="H41" s="57" t="s">
        <v>115</v>
      </c>
      <c r="I41" s="57"/>
      <c r="J41" s="57"/>
      <c r="K41" s="57" t="s">
        <v>120</v>
      </c>
      <c r="L41" s="57"/>
      <c r="M41" s="57"/>
      <c r="N41" s="57"/>
      <c r="O41" s="58"/>
      <c r="P41" s="19"/>
      <c r="Q41" s="56" t="s">
        <v>116</v>
      </c>
      <c r="R41" s="57">
        <v>1</v>
      </c>
      <c r="S41" s="57">
        <v>0</v>
      </c>
      <c r="T41" s="57">
        <v>0</v>
      </c>
      <c r="U41" s="58">
        <v>0</v>
      </c>
      <c r="V41" s="19"/>
      <c r="W41" s="56" t="s">
        <v>317</v>
      </c>
      <c r="X41" s="58">
        <v>0.2</v>
      </c>
      <c r="Y41" s="19"/>
      <c r="Z41" s="56" t="s">
        <v>318</v>
      </c>
      <c r="AA41" s="57">
        <v>0.7</v>
      </c>
      <c r="AB41" s="58" t="s">
        <v>314</v>
      </c>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19"/>
      <c r="CN41" s="19"/>
      <c r="CO41" s="19"/>
      <c r="CP41" s="19"/>
      <c r="CQ41" s="19"/>
      <c r="CR41" s="19"/>
      <c r="CS41" s="19"/>
      <c r="CT41" s="19"/>
      <c r="CU41" s="19"/>
      <c r="CV41" s="19"/>
      <c r="CW41" s="19"/>
      <c r="CX41" s="19"/>
      <c r="CY41" s="19"/>
      <c r="CZ41" s="19"/>
      <c r="DA41" s="19"/>
      <c r="DB41" s="19"/>
      <c r="DC41" s="19"/>
      <c r="DD41" s="19"/>
      <c r="DE41" s="19"/>
      <c r="DF41" s="19"/>
      <c r="DG41" s="19"/>
      <c r="DH41" s="19"/>
      <c r="DI41" s="19"/>
      <c r="DJ41" s="19"/>
      <c r="DK41" s="19"/>
      <c r="DL41" s="19"/>
      <c r="DM41" s="19"/>
      <c r="DN41" s="19"/>
      <c r="DO41" s="19"/>
      <c r="DP41" s="19"/>
      <c r="DQ41" s="19"/>
      <c r="DR41" s="19"/>
      <c r="DS41" s="19"/>
      <c r="DT41" s="19"/>
      <c r="DU41" s="19"/>
      <c r="DV41" s="19"/>
      <c r="DW41" s="19"/>
      <c r="DX41" s="19"/>
      <c r="DY41" s="19"/>
      <c r="DZ41" s="19"/>
      <c r="EA41" s="19"/>
    </row>
    <row r="42" spans="1:131">
      <c r="A42" s="19"/>
      <c r="B42" s="19" t="s">
        <v>117</v>
      </c>
      <c r="C42" s="19" t="s">
        <v>118</v>
      </c>
      <c r="D42" s="19"/>
      <c r="E42" s="19"/>
      <c r="F42" s="19"/>
      <c r="G42" s="56" t="s">
        <v>119</v>
      </c>
      <c r="H42" s="57" t="s">
        <v>120</v>
      </c>
      <c r="I42" s="57"/>
      <c r="J42" s="57"/>
      <c r="K42" s="57" t="s">
        <v>126</v>
      </c>
      <c r="L42" s="57"/>
      <c r="M42" s="57"/>
      <c r="N42" s="57"/>
      <c r="O42" s="58"/>
      <c r="P42" s="19"/>
      <c r="Q42" s="56" t="s">
        <v>121</v>
      </c>
      <c r="R42" s="57"/>
      <c r="S42" s="57">
        <v>0.3</v>
      </c>
      <c r="T42" s="57">
        <v>0.7</v>
      </c>
      <c r="U42" s="58">
        <v>0</v>
      </c>
      <c r="V42" s="19"/>
      <c r="W42" s="56" t="s">
        <v>122</v>
      </c>
      <c r="X42" s="58">
        <v>0</v>
      </c>
      <c r="Y42" s="19"/>
      <c r="Z42" s="56" t="s">
        <v>319</v>
      </c>
      <c r="AA42" s="57">
        <v>0</v>
      </c>
      <c r="AB42" s="58">
        <v>0</v>
      </c>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19"/>
      <c r="DO42" s="19"/>
      <c r="DP42" s="19"/>
      <c r="DQ42" s="19"/>
      <c r="DR42" s="19"/>
      <c r="DS42" s="19"/>
      <c r="DT42" s="19"/>
      <c r="DU42" s="19"/>
      <c r="DV42" s="19"/>
      <c r="DW42" s="19"/>
      <c r="DX42" s="19"/>
      <c r="DY42" s="19"/>
      <c r="DZ42" s="19"/>
      <c r="EA42" s="19"/>
    </row>
    <row r="43" spans="1:131" ht="13.5" thickBot="1">
      <c r="A43" s="19"/>
      <c r="B43" s="19" t="s">
        <v>123</v>
      </c>
      <c r="C43" s="19" t="s">
        <v>124</v>
      </c>
      <c r="D43" s="19"/>
      <c r="E43" s="19"/>
      <c r="F43" s="19"/>
      <c r="G43" s="59" t="s">
        <v>125</v>
      </c>
      <c r="H43" s="60" t="s">
        <v>126</v>
      </c>
      <c r="I43" s="60"/>
      <c r="J43" s="60"/>
      <c r="K43" s="60"/>
      <c r="L43" s="60"/>
      <c r="M43" s="60"/>
      <c r="N43" s="60"/>
      <c r="O43" s="61"/>
      <c r="P43" s="19"/>
      <c r="Q43" s="59" t="s">
        <v>320</v>
      </c>
      <c r="R43" s="60"/>
      <c r="S43" s="60">
        <v>20</v>
      </c>
      <c r="T43" s="60"/>
      <c r="U43" s="61"/>
      <c r="V43" s="19"/>
      <c r="W43" s="59" t="s">
        <v>127</v>
      </c>
      <c r="X43" s="61">
        <v>2018</v>
      </c>
      <c r="Y43" s="19"/>
      <c r="Z43" s="59" t="s">
        <v>321</v>
      </c>
      <c r="AA43" s="60">
        <v>0</v>
      </c>
      <c r="AB43" s="61">
        <v>0</v>
      </c>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row>
    <row r="44" spans="1:131">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19"/>
      <c r="DO44" s="19"/>
      <c r="DP44" s="19"/>
      <c r="DQ44" s="19"/>
      <c r="DR44" s="19"/>
      <c r="DS44" s="19"/>
      <c r="DT44" s="19"/>
      <c r="DU44" s="19"/>
      <c r="DV44" s="19"/>
      <c r="DW44" s="19"/>
      <c r="DX44" s="19"/>
      <c r="DY44" s="19"/>
      <c r="DZ44" s="19"/>
      <c r="EA44" s="19"/>
    </row>
    <row r="45" spans="1:131">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19"/>
      <c r="DL45" s="19"/>
      <c r="DM45" s="19"/>
      <c r="DN45" s="19"/>
      <c r="DO45" s="19"/>
      <c r="DP45" s="19"/>
      <c r="DQ45" s="19"/>
      <c r="DR45" s="19"/>
      <c r="DS45" s="19"/>
      <c r="DT45" s="19"/>
      <c r="DU45" s="19"/>
      <c r="DV45" s="19"/>
      <c r="DW45" s="19"/>
      <c r="DX45" s="19"/>
      <c r="DY45" s="19"/>
      <c r="DZ45" s="19"/>
      <c r="EA45" s="19"/>
    </row>
    <row r="46" spans="1:131">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row>
    <row r="47" spans="1:131">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row>
    <row r="48" spans="1:131" s="161" customFormat="1">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19"/>
      <c r="DO48" s="19"/>
      <c r="DP48" s="19"/>
      <c r="DQ48" s="19"/>
      <c r="DR48" s="19"/>
      <c r="DS48" s="19"/>
      <c r="DT48" s="19"/>
      <c r="DU48" s="19"/>
      <c r="DV48" s="19"/>
      <c r="DW48" s="19"/>
      <c r="DX48" s="19"/>
      <c r="DY48" s="19"/>
      <c r="DZ48" s="19"/>
      <c r="EA48" s="19"/>
    </row>
    <row r="49" spans="1:131" s="161" customFormat="1">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19"/>
      <c r="DO49" s="19"/>
      <c r="DP49" s="19"/>
      <c r="DQ49" s="19"/>
      <c r="DR49" s="19"/>
      <c r="DS49" s="19"/>
      <c r="DT49" s="19"/>
      <c r="DU49" s="19"/>
      <c r="DV49" s="19"/>
      <c r="DW49" s="19"/>
      <c r="DX49" s="19"/>
      <c r="DY49" s="19"/>
      <c r="DZ49" s="19"/>
      <c r="EA49" s="19"/>
    </row>
    <row r="50" spans="1:131" s="162" customFormat="1">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c r="CA50" s="19"/>
      <c r="CB50" s="19"/>
      <c r="CC50" s="19"/>
      <c r="CD50" s="19"/>
      <c r="CE50" s="19"/>
      <c r="CF50" s="19"/>
      <c r="CG50" s="19"/>
      <c r="CH50" s="19"/>
      <c r="CI50" s="19"/>
      <c r="CJ50" s="19"/>
      <c r="CK50" s="19"/>
      <c r="CL50" s="19"/>
      <c r="CM50" s="19"/>
      <c r="CN50" s="19"/>
      <c r="CO50" s="19"/>
      <c r="CP50" s="19"/>
      <c r="CQ50" s="19"/>
      <c r="CR50" s="19"/>
      <c r="CS50" s="19"/>
      <c r="CT50" s="19"/>
      <c r="CU50" s="19"/>
      <c r="CV50" s="19"/>
      <c r="CW50" s="19"/>
      <c r="CX50" s="19"/>
      <c r="CY50" s="19"/>
      <c r="CZ50" s="19"/>
      <c r="DA50" s="19"/>
      <c r="DB50" s="19"/>
      <c r="DC50" s="19"/>
      <c r="DD50" s="19"/>
      <c r="DE50" s="19"/>
      <c r="DF50" s="19"/>
      <c r="DG50" s="19"/>
      <c r="DH50" s="19"/>
      <c r="DI50" s="19"/>
      <c r="DJ50" s="19"/>
      <c r="DK50" s="19"/>
      <c r="DL50" s="19"/>
      <c r="DM50" s="19"/>
      <c r="DN50" s="19"/>
      <c r="DO50" s="19"/>
      <c r="DP50" s="19"/>
      <c r="DQ50" s="19"/>
      <c r="DR50" s="19"/>
      <c r="DS50" s="19"/>
      <c r="DT50" s="19"/>
      <c r="DU50" s="19"/>
      <c r="DV50" s="19"/>
      <c r="DW50" s="19"/>
      <c r="DX50" s="19"/>
      <c r="DY50" s="19"/>
      <c r="DZ50" s="19"/>
      <c r="EA50" s="19"/>
    </row>
    <row r="51" spans="1:131" s="19" customFormat="1" ht="13.5" thickBot="1">
      <c r="A51" s="50" t="s">
        <v>128</v>
      </c>
      <c r="B51" s="52"/>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39"/>
      <c r="CN51" s="39"/>
      <c r="CO51" s="39"/>
      <c r="CP51" s="39"/>
      <c r="CQ51" s="39"/>
      <c r="CR51" s="39"/>
      <c r="CS51" s="39"/>
      <c r="CT51" s="39"/>
      <c r="CU51" s="39"/>
      <c r="CV51" s="39"/>
      <c r="CW51" s="39"/>
    </row>
    <row r="52" spans="1:131" s="19" customFormat="1" ht="26.25" thickBot="1">
      <c r="A52" s="62" t="s">
        <v>129</v>
      </c>
      <c r="B52" s="63"/>
      <c r="C52" s="64" t="s">
        <v>130</v>
      </c>
      <c r="D52" s="65"/>
      <c r="E52" s="65"/>
      <c r="F52" s="65"/>
      <c r="G52" s="65"/>
      <c r="H52" s="65"/>
      <c r="I52" s="65"/>
      <c r="J52" s="65"/>
      <c r="K52" s="66"/>
      <c r="L52" s="64" t="s">
        <v>131</v>
      </c>
      <c r="M52" s="65"/>
      <c r="N52" s="65"/>
      <c r="O52" s="65"/>
      <c r="P52" s="65"/>
      <c r="Q52" s="66"/>
      <c r="R52" s="64" t="s">
        <v>132</v>
      </c>
      <c r="S52" s="65"/>
      <c r="T52" s="65"/>
      <c r="U52" s="66"/>
      <c r="V52" s="64" t="s">
        <v>133</v>
      </c>
      <c r="W52" s="65"/>
      <c r="X52" s="65"/>
      <c r="Y52" s="66"/>
      <c r="Z52" s="64" t="s">
        <v>134</v>
      </c>
      <c r="AA52" s="65"/>
      <c r="AB52" s="65"/>
      <c r="AC52" s="66"/>
      <c r="AD52" s="64" t="s">
        <v>135</v>
      </c>
      <c r="AE52" s="65"/>
      <c r="AF52" s="65"/>
      <c r="AG52" s="66"/>
      <c r="AH52" s="64" t="s">
        <v>136</v>
      </c>
      <c r="AI52" s="65"/>
      <c r="AJ52" s="65"/>
      <c r="AK52" s="65"/>
      <c r="AL52" s="66"/>
      <c r="AM52" s="64" t="s">
        <v>137</v>
      </c>
      <c r="AN52" s="65"/>
      <c r="AO52" s="65"/>
      <c r="AP52" s="65"/>
      <c r="AQ52" s="65"/>
      <c r="AR52" s="65"/>
      <c r="AS52" s="66"/>
      <c r="AT52" s="64" t="s">
        <v>138</v>
      </c>
      <c r="AU52" s="65"/>
      <c r="AV52" s="65"/>
      <c r="AW52" s="65"/>
      <c r="AX52" s="65"/>
      <c r="AY52" s="65"/>
      <c r="AZ52" s="66"/>
      <c r="BA52" s="64" t="s">
        <v>139</v>
      </c>
      <c r="BB52" s="65"/>
      <c r="BC52" s="65"/>
      <c r="BD52" s="65"/>
      <c r="BE52" s="65"/>
      <c r="BF52" s="66"/>
      <c r="BG52" s="64" t="s">
        <v>140</v>
      </c>
      <c r="BH52" s="66"/>
      <c r="BI52" s="64" t="s">
        <v>141</v>
      </c>
      <c r="BJ52" s="65"/>
      <c r="BK52" s="65"/>
      <c r="BL52" s="65"/>
      <c r="BM52" s="66"/>
      <c r="BN52" s="64" t="s">
        <v>142</v>
      </c>
      <c r="BO52" s="65"/>
      <c r="BP52" s="65"/>
      <c r="BQ52" s="65"/>
      <c r="BR52" s="65"/>
      <c r="BS52" s="65"/>
      <c r="BT52" s="65"/>
      <c r="BU52" s="65"/>
      <c r="BV52" s="65"/>
      <c r="BW52" s="65"/>
      <c r="BX52" s="65"/>
      <c r="BY52" s="65"/>
      <c r="BZ52" s="65"/>
      <c r="CA52" s="65"/>
      <c r="CB52" s="65"/>
      <c r="CC52" s="66"/>
      <c r="CD52" s="64" t="s">
        <v>143</v>
      </c>
      <c r="CE52" s="66"/>
      <c r="CF52" s="64" t="s">
        <v>144</v>
      </c>
      <c r="CG52" s="65"/>
      <c r="CH52" s="65"/>
      <c r="CI52" s="65"/>
      <c r="CJ52" s="65"/>
      <c r="CK52" s="66"/>
      <c r="CL52" s="67"/>
      <c r="CM52" s="64" t="s">
        <v>18</v>
      </c>
      <c r="CN52" s="65"/>
      <c r="CO52" s="65"/>
      <c r="CP52" s="66"/>
      <c r="CQ52" s="64" t="s">
        <v>145</v>
      </c>
      <c r="CR52" s="65"/>
      <c r="CS52" s="65"/>
      <c r="CT52" s="65"/>
      <c r="CU52" s="66"/>
      <c r="CV52" s="64" t="s">
        <v>146</v>
      </c>
      <c r="CW52" s="66"/>
    </row>
    <row r="53" spans="1:131" s="19" customFormat="1" ht="127.5">
      <c r="A53" s="68" t="s">
        <v>147</v>
      </c>
      <c r="B53" s="69" t="s">
        <v>148</v>
      </c>
      <c r="C53" s="70" t="s">
        <v>9</v>
      </c>
      <c r="D53" s="70" t="s">
        <v>149</v>
      </c>
      <c r="E53" s="70" t="s">
        <v>150</v>
      </c>
      <c r="F53" s="70" t="s">
        <v>151</v>
      </c>
      <c r="G53" s="70" t="s">
        <v>152</v>
      </c>
      <c r="H53" s="70" t="s">
        <v>153</v>
      </c>
      <c r="I53" s="70" t="s">
        <v>154</v>
      </c>
      <c r="J53" s="70" t="s">
        <v>155</v>
      </c>
      <c r="K53" s="70" t="s">
        <v>156</v>
      </c>
      <c r="L53" s="70" t="s">
        <v>157</v>
      </c>
      <c r="M53" s="70" t="s">
        <v>158</v>
      </c>
      <c r="N53" s="70" t="s">
        <v>159</v>
      </c>
      <c r="O53" s="70" t="s">
        <v>160</v>
      </c>
      <c r="P53" s="70" t="s">
        <v>161</v>
      </c>
      <c r="Q53" s="70" t="s">
        <v>162</v>
      </c>
      <c r="R53" s="70" t="s">
        <v>163</v>
      </c>
      <c r="S53" s="70" t="s">
        <v>164</v>
      </c>
      <c r="T53" s="70" t="s">
        <v>165</v>
      </c>
      <c r="U53" s="70" t="s">
        <v>87</v>
      </c>
      <c r="V53" s="70" t="s">
        <v>163</v>
      </c>
      <c r="W53" s="70" t="s">
        <v>164</v>
      </c>
      <c r="X53" s="70" t="s">
        <v>165</v>
      </c>
      <c r="Y53" s="70" t="s">
        <v>87</v>
      </c>
      <c r="Z53" s="70" t="s">
        <v>163</v>
      </c>
      <c r="AA53" s="70" t="s">
        <v>164</v>
      </c>
      <c r="AB53" s="70" t="s">
        <v>165</v>
      </c>
      <c r="AC53" s="70" t="s">
        <v>87</v>
      </c>
      <c r="AD53" s="70" t="s">
        <v>163</v>
      </c>
      <c r="AE53" s="70" t="s">
        <v>164</v>
      </c>
      <c r="AF53" s="70" t="s">
        <v>165</v>
      </c>
      <c r="AG53" s="70" t="s">
        <v>87</v>
      </c>
      <c r="AH53" s="70" t="s">
        <v>163</v>
      </c>
      <c r="AI53" s="70" t="s">
        <v>164</v>
      </c>
      <c r="AJ53" s="70" t="s">
        <v>165</v>
      </c>
      <c r="AK53" s="70" t="s">
        <v>87</v>
      </c>
      <c r="AL53" s="70" t="s">
        <v>166</v>
      </c>
      <c r="AM53" s="70" t="s">
        <v>167</v>
      </c>
      <c r="AN53" s="70" t="s">
        <v>168</v>
      </c>
      <c r="AO53" s="70" t="s">
        <v>169</v>
      </c>
      <c r="AP53" s="70" t="s">
        <v>170</v>
      </c>
      <c r="AQ53" s="70" t="s">
        <v>171</v>
      </c>
      <c r="AR53" s="70" t="s">
        <v>172</v>
      </c>
      <c r="AS53" s="70" t="s">
        <v>173</v>
      </c>
      <c r="AT53" s="70" t="s">
        <v>174</v>
      </c>
      <c r="AU53" s="70" t="s">
        <v>175</v>
      </c>
      <c r="AV53" s="70" t="s">
        <v>176</v>
      </c>
      <c r="AW53" s="70" t="s">
        <v>177</v>
      </c>
      <c r="AX53" s="70" t="s">
        <v>178</v>
      </c>
      <c r="AY53" s="70" t="s">
        <v>179</v>
      </c>
      <c r="AZ53" s="70" t="s">
        <v>180</v>
      </c>
      <c r="BA53" s="70" t="s">
        <v>181</v>
      </c>
      <c r="BB53" s="70" t="s">
        <v>182</v>
      </c>
      <c r="BC53" s="70" t="s">
        <v>183</v>
      </c>
      <c r="BD53" s="70" t="s">
        <v>184</v>
      </c>
      <c r="BE53" s="70" t="s">
        <v>185</v>
      </c>
      <c r="BF53" s="70" t="s">
        <v>186</v>
      </c>
      <c r="BG53" s="70" t="s">
        <v>187</v>
      </c>
      <c r="BH53" s="70" t="s">
        <v>188</v>
      </c>
      <c r="BI53" s="70" t="s">
        <v>189</v>
      </c>
      <c r="BJ53" s="70" t="s">
        <v>190</v>
      </c>
      <c r="BK53" s="70" t="s">
        <v>191</v>
      </c>
      <c r="BL53" s="70" t="s">
        <v>192</v>
      </c>
      <c r="BM53" s="70" t="s">
        <v>193</v>
      </c>
      <c r="BN53" s="70" t="s">
        <v>194</v>
      </c>
      <c r="BO53" s="70" t="s">
        <v>195</v>
      </c>
      <c r="BP53" s="70" t="s">
        <v>196</v>
      </c>
      <c r="BQ53" s="70" t="s">
        <v>197</v>
      </c>
      <c r="BR53" s="70" t="s">
        <v>198</v>
      </c>
      <c r="BS53" s="70" t="s">
        <v>199</v>
      </c>
      <c r="BT53" s="70" t="s">
        <v>200</v>
      </c>
      <c r="BU53" s="70" t="s">
        <v>201</v>
      </c>
      <c r="BV53" s="70" t="s">
        <v>202</v>
      </c>
      <c r="BW53" s="70" t="s">
        <v>203</v>
      </c>
      <c r="BX53" s="70" t="s">
        <v>204</v>
      </c>
      <c r="BY53" s="70" t="s">
        <v>205</v>
      </c>
      <c r="BZ53" s="70" t="s">
        <v>206</v>
      </c>
      <c r="CA53" s="70" t="s">
        <v>207</v>
      </c>
      <c r="CB53" s="70" t="s">
        <v>208</v>
      </c>
      <c r="CC53" s="70" t="s">
        <v>209</v>
      </c>
      <c r="CD53" s="70" t="s">
        <v>210</v>
      </c>
      <c r="CE53" s="70" t="s">
        <v>48</v>
      </c>
      <c r="CF53" s="70" t="s">
        <v>211</v>
      </c>
      <c r="CG53" s="70" t="s">
        <v>212</v>
      </c>
      <c r="CH53" s="70" t="s">
        <v>213</v>
      </c>
      <c r="CI53" s="70" t="s">
        <v>327</v>
      </c>
      <c r="CJ53" s="70" t="s">
        <v>328</v>
      </c>
      <c r="CK53" s="70" t="s">
        <v>329</v>
      </c>
      <c r="CL53" s="70"/>
      <c r="CM53" s="70" t="s">
        <v>214</v>
      </c>
      <c r="CN53" s="70" t="s">
        <v>215</v>
      </c>
      <c r="CO53" s="70" t="s">
        <v>216</v>
      </c>
      <c r="CP53" s="70" t="s">
        <v>217</v>
      </c>
      <c r="CQ53" s="70" t="s">
        <v>218</v>
      </c>
      <c r="CR53" s="70" t="s">
        <v>219</v>
      </c>
      <c r="CS53" s="70" t="s">
        <v>220</v>
      </c>
      <c r="CT53" s="70" t="s">
        <v>221</v>
      </c>
      <c r="CU53" s="70" t="s">
        <v>222</v>
      </c>
      <c r="CV53" s="70" t="s">
        <v>223</v>
      </c>
      <c r="CW53" s="71" t="s">
        <v>224</v>
      </c>
    </row>
    <row r="54" spans="1:131" s="19" customFormat="1">
      <c r="A54" s="19" t="s">
        <v>487</v>
      </c>
      <c r="B54" s="19" t="s">
        <v>487</v>
      </c>
      <c r="C54" s="39">
        <v>13</v>
      </c>
      <c r="D54" s="39">
        <v>173.8216734916555</v>
      </c>
      <c r="E54" s="39">
        <v>0</v>
      </c>
      <c r="F54" s="39">
        <v>53.717845360451633</v>
      </c>
      <c r="G54" s="39">
        <v>0</v>
      </c>
      <c r="H54" s="39">
        <v>0</v>
      </c>
      <c r="I54" s="39" t="s">
        <v>432</v>
      </c>
      <c r="J54" s="39"/>
      <c r="K54" s="39"/>
      <c r="L54" s="39">
        <v>186.80723547775204</v>
      </c>
      <c r="M54" s="39">
        <v>3.219307878382352E-2</v>
      </c>
      <c r="N54" s="39">
        <v>3.1960723577941316E-2</v>
      </c>
      <c r="O54" s="39">
        <v>0</v>
      </c>
      <c r="P54" s="39">
        <v>0</v>
      </c>
      <c r="Q54" s="39">
        <v>0</v>
      </c>
      <c r="R54" s="39">
        <v>10.71205595482799</v>
      </c>
      <c r="S54" s="39">
        <v>24.753932017094101</v>
      </c>
      <c r="T54" s="39">
        <v>0</v>
      </c>
      <c r="U54" s="39">
        <v>44.65166640476351</v>
      </c>
      <c r="V54" s="39" t="s">
        <v>225</v>
      </c>
      <c r="W54" s="39" t="s">
        <v>225</v>
      </c>
      <c r="X54" s="39" t="s">
        <v>225</v>
      </c>
      <c r="Y54" s="39" t="s">
        <v>225</v>
      </c>
      <c r="Z54" s="39">
        <v>0</v>
      </c>
      <c r="AA54" s="39">
        <v>0</v>
      </c>
      <c r="AB54" s="39">
        <v>0</v>
      </c>
      <c r="AC54" s="39">
        <v>0</v>
      </c>
      <c r="AD54" s="39">
        <v>0</v>
      </c>
      <c r="AE54" s="39">
        <v>0</v>
      </c>
      <c r="AF54" s="39">
        <v>0</v>
      </c>
      <c r="AG54" s="39">
        <v>0</v>
      </c>
      <c r="AH54" s="39">
        <v>10.71205595482799</v>
      </c>
      <c r="AI54" s="39">
        <v>24.753932017094101</v>
      </c>
      <c r="AJ54" s="39">
        <v>0</v>
      </c>
      <c r="AK54" s="39">
        <v>44.65166640476351</v>
      </c>
      <c r="AL54" s="39">
        <v>80.117654376685607</v>
      </c>
      <c r="AM54" s="39">
        <v>96.332417414539307</v>
      </c>
      <c r="AN54" s="39">
        <v>11.375375614756839</v>
      </c>
      <c r="AO54" s="39">
        <v>0</v>
      </c>
      <c r="AP54" s="39">
        <v>0</v>
      </c>
      <c r="AQ54" s="39">
        <v>107.70779302929614</v>
      </c>
      <c r="AR54" s="39">
        <v>10.71205595482799</v>
      </c>
      <c r="AS54" s="72">
        <v>10.054819866839061</v>
      </c>
      <c r="AT54" s="39">
        <v>96.332417414539307</v>
      </c>
      <c r="AU54" s="39">
        <v>13.465056573011296</v>
      </c>
      <c r="AV54" s="39">
        <v>0</v>
      </c>
      <c r="AW54" s="39">
        <v>0</v>
      </c>
      <c r="AX54" s="39">
        <v>109.7974739875506</v>
      </c>
      <c r="AY54" s="39">
        <v>24.753932017094101</v>
      </c>
      <c r="AZ54" s="72">
        <v>4.4355569010906528</v>
      </c>
      <c r="BA54" s="39">
        <v>96.332417414539307</v>
      </c>
      <c r="BB54" s="39">
        <v>24.840432187768137</v>
      </c>
      <c r="BC54" s="39">
        <v>0</v>
      </c>
      <c r="BD54" s="39">
        <v>0</v>
      </c>
      <c r="BE54" s="39">
        <v>121.17284960230744</v>
      </c>
      <c r="BF54" s="39">
        <v>35.46598797192209</v>
      </c>
      <c r="BG54" s="39">
        <v>4.1853142937049101</v>
      </c>
      <c r="BH54" s="72">
        <v>3.4165930947204468</v>
      </c>
      <c r="BI54" s="39">
        <v>4.2193859609272346</v>
      </c>
      <c r="BJ54" s="39">
        <v>9.7503591907209373</v>
      </c>
      <c r="BK54" s="39">
        <v>0</v>
      </c>
      <c r="BL54" s="39">
        <v>17.587904241234959</v>
      </c>
      <c r="BM54" s="39">
        <v>31.557649392883132</v>
      </c>
      <c r="BN54" s="39">
        <v>96.332417414539307</v>
      </c>
      <c r="BO54" s="39">
        <v>0</v>
      </c>
      <c r="BP54" s="39">
        <v>24.840432187768137</v>
      </c>
      <c r="BQ54" s="39">
        <v>0</v>
      </c>
      <c r="BR54" s="39">
        <v>0</v>
      </c>
      <c r="BS54" s="39">
        <v>0</v>
      </c>
      <c r="BT54" s="39">
        <v>0</v>
      </c>
      <c r="BU54" s="39">
        <v>0</v>
      </c>
      <c r="BV54" s="39">
        <v>0</v>
      </c>
      <c r="BW54" s="39">
        <v>0</v>
      </c>
      <c r="BX54" s="39">
        <v>80.117654376685607</v>
      </c>
      <c r="BY54" s="39"/>
      <c r="BZ54" s="39">
        <v>0</v>
      </c>
      <c r="CA54" s="39">
        <v>0</v>
      </c>
      <c r="CB54" s="39">
        <v>121.17284960230744</v>
      </c>
      <c r="CC54" s="39">
        <v>80.117654376685607</v>
      </c>
      <c r="CD54" s="72">
        <v>1.5124363106362855</v>
      </c>
      <c r="CE54" s="39">
        <v>21.773218534939872</v>
      </c>
      <c r="CF54" s="39">
        <v>1.7746828694040109</v>
      </c>
      <c r="CG54" s="39">
        <v>0</v>
      </c>
      <c r="CH54" s="39">
        <v>1.7746828694040109</v>
      </c>
      <c r="CI54" s="39">
        <v>8.8733436851932218E-2</v>
      </c>
      <c r="CJ54" s="39">
        <v>0</v>
      </c>
      <c r="CK54" s="39">
        <v>8.8733436851932218E-2</v>
      </c>
      <c r="CL54" s="39"/>
      <c r="CM54" s="39">
        <v>0</v>
      </c>
      <c r="CN54" s="39" t="s">
        <v>432</v>
      </c>
      <c r="CO54" s="39">
        <v>0</v>
      </c>
      <c r="CP54" s="39">
        <v>0</v>
      </c>
      <c r="CQ54" s="39">
        <v>0</v>
      </c>
      <c r="CR54" s="39">
        <v>0</v>
      </c>
      <c r="CS54" s="39">
        <v>0</v>
      </c>
      <c r="CT54" s="39">
        <v>0</v>
      </c>
      <c r="CU54" s="39">
        <v>0</v>
      </c>
      <c r="CV54" s="39">
        <v>9999</v>
      </c>
      <c r="CW54" s="72">
        <v>9999</v>
      </c>
    </row>
    <row r="55" spans="1:131" s="19" customFormat="1">
      <c r="A55" s="19" t="s">
        <v>488</v>
      </c>
      <c r="B55" s="19" t="s">
        <v>488</v>
      </c>
      <c r="C55" s="39">
        <v>13</v>
      </c>
      <c r="D55" s="39">
        <v>173.8216734916555</v>
      </c>
      <c r="E55" s="39">
        <v>0</v>
      </c>
      <c r="F55" s="39">
        <v>53.717845360451633</v>
      </c>
      <c r="G55" s="39">
        <v>0</v>
      </c>
      <c r="H55" s="39">
        <v>0</v>
      </c>
      <c r="I55" s="39" t="s">
        <v>432</v>
      </c>
      <c r="J55" s="39"/>
      <c r="K55" s="39"/>
      <c r="L55" s="39">
        <v>186.80723547775204</v>
      </c>
      <c r="M55" s="39">
        <v>3.219307878382352E-2</v>
      </c>
      <c r="N55" s="39">
        <v>3.1960723577941316E-2</v>
      </c>
      <c r="O55" s="39">
        <v>0</v>
      </c>
      <c r="P55" s="39">
        <v>0</v>
      </c>
      <c r="Q55" s="39">
        <v>0</v>
      </c>
      <c r="R55" s="39">
        <v>10.71205595482799</v>
      </c>
      <c r="S55" s="39">
        <v>24.753932017094101</v>
      </c>
      <c r="T55" s="39">
        <v>0</v>
      </c>
      <c r="U55" s="39">
        <v>44.65166640476351</v>
      </c>
      <c r="V55" s="39" t="s">
        <v>225</v>
      </c>
      <c r="W55" s="39" t="s">
        <v>225</v>
      </c>
      <c r="X55" s="39" t="s">
        <v>225</v>
      </c>
      <c r="Y55" s="39" t="s">
        <v>225</v>
      </c>
      <c r="Z55" s="39">
        <v>0</v>
      </c>
      <c r="AA55" s="39">
        <v>0</v>
      </c>
      <c r="AB55" s="39">
        <v>0</v>
      </c>
      <c r="AC55" s="39">
        <v>0</v>
      </c>
      <c r="AD55" s="39">
        <v>0</v>
      </c>
      <c r="AE55" s="39">
        <v>0</v>
      </c>
      <c r="AF55" s="39">
        <v>0</v>
      </c>
      <c r="AG55" s="39">
        <v>0</v>
      </c>
      <c r="AH55" s="39">
        <v>10.71205595482799</v>
      </c>
      <c r="AI55" s="39">
        <v>24.753932017094101</v>
      </c>
      <c r="AJ55" s="39">
        <v>0</v>
      </c>
      <c r="AK55" s="39">
        <v>44.65166640476351</v>
      </c>
      <c r="AL55" s="39">
        <v>80.117654376685607</v>
      </c>
      <c r="AM55" s="39">
        <v>96.332417414539307</v>
      </c>
      <c r="AN55" s="39">
        <v>11.375375614756839</v>
      </c>
      <c r="AO55" s="39">
        <v>0</v>
      </c>
      <c r="AP55" s="39">
        <v>0</v>
      </c>
      <c r="AQ55" s="39">
        <v>107.70779302929614</v>
      </c>
      <c r="AR55" s="39">
        <v>10.71205595482799</v>
      </c>
      <c r="AS55" s="72">
        <v>10.054819866839061</v>
      </c>
      <c r="AT55" s="39">
        <v>96.332417414539307</v>
      </c>
      <c r="AU55" s="39">
        <v>13.465056573011296</v>
      </c>
      <c r="AV55" s="39">
        <v>0</v>
      </c>
      <c r="AW55" s="39">
        <v>0</v>
      </c>
      <c r="AX55" s="39">
        <v>109.7974739875506</v>
      </c>
      <c r="AY55" s="39">
        <v>24.753932017094101</v>
      </c>
      <c r="AZ55" s="72">
        <v>4.4355569010906528</v>
      </c>
      <c r="BA55" s="39">
        <v>96.332417414539307</v>
      </c>
      <c r="BB55" s="39">
        <v>24.840432187768137</v>
      </c>
      <c r="BC55" s="39">
        <v>0</v>
      </c>
      <c r="BD55" s="39">
        <v>0</v>
      </c>
      <c r="BE55" s="39">
        <v>121.17284960230744</v>
      </c>
      <c r="BF55" s="39">
        <v>35.46598797192209</v>
      </c>
      <c r="BG55" s="39">
        <v>4.1853142937049101</v>
      </c>
      <c r="BH55" s="72">
        <v>3.4165930947204468</v>
      </c>
      <c r="BI55" s="39">
        <v>4.2193859609272346</v>
      </c>
      <c r="BJ55" s="39">
        <v>9.7503591907209373</v>
      </c>
      <c r="BK55" s="39">
        <v>0</v>
      </c>
      <c r="BL55" s="39">
        <v>17.587904241234959</v>
      </c>
      <c r="BM55" s="39">
        <v>31.557649392883132</v>
      </c>
      <c r="BN55" s="39">
        <v>96.332417414539307</v>
      </c>
      <c r="BO55" s="39">
        <v>0</v>
      </c>
      <c r="BP55" s="39">
        <v>24.840432187768137</v>
      </c>
      <c r="BQ55" s="39">
        <v>0</v>
      </c>
      <c r="BR55" s="39">
        <v>0</v>
      </c>
      <c r="BS55" s="39">
        <v>0</v>
      </c>
      <c r="BT55" s="39">
        <v>0</v>
      </c>
      <c r="BU55" s="39">
        <v>0</v>
      </c>
      <c r="BV55" s="39">
        <v>0</v>
      </c>
      <c r="BW55" s="39">
        <v>0</v>
      </c>
      <c r="BX55" s="39">
        <v>80.117654376685607</v>
      </c>
      <c r="BY55" s="39"/>
      <c r="BZ55" s="39">
        <v>0</v>
      </c>
      <c r="CA55" s="39">
        <v>0</v>
      </c>
      <c r="CB55" s="39">
        <v>121.17284960230744</v>
      </c>
      <c r="CC55" s="39">
        <v>80.117654376685607</v>
      </c>
      <c r="CD55" s="72">
        <v>1.5124363106362855</v>
      </c>
      <c r="CE55" s="39">
        <v>21.773218534939872</v>
      </c>
      <c r="CF55" s="39">
        <v>1.7746828694040109</v>
      </c>
      <c r="CG55" s="39">
        <v>0</v>
      </c>
      <c r="CH55" s="39">
        <v>1.7746828694040109</v>
      </c>
      <c r="CI55" s="39">
        <v>8.8733436851932218E-2</v>
      </c>
      <c r="CJ55" s="39">
        <v>0</v>
      </c>
      <c r="CK55" s="39">
        <v>8.8733436851932218E-2</v>
      </c>
      <c r="CL55" s="39"/>
      <c r="CM55" s="39">
        <v>0</v>
      </c>
      <c r="CN55" s="39" t="s">
        <v>432</v>
      </c>
      <c r="CO55" s="39">
        <v>0</v>
      </c>
      <c r="CP55" s="39">
        <v>0</v>
      </c>
      <c r="CQ55" s="39">
        <v>0</v>
      </c>
      <c r="CR55" s="39">
        <v>0</v>
      </c>
      <c r="CS55" s="39">
        <v>0</v>
      </c>
      <c r="CT55" s="39">
        <v>0</v>
      </c>
      <c r="CU55" s="39">
        <v>0</v>
      </c>
      <c r="CV55" s="39">
        <v>9999</v>
      </c>
      <c r="CW55" s="72">
        <v>9999</v>
      </c>
    </row>
    <row r="56" spans="1:131" s="19" customFormat="1">
      <c r="A56" s="19" t="s">
        <v>489</v>
      </c>
      <c r="B56" s="19" t="s">
        <v>489</v>
      </c>
      <c r="C56" s="39">
        <v>13</v>
      </c>
      <c r="D56" s="39">
        <v>173.8216734916555</v>
      </c>
      <c r="E56" s="39">
        <v>0</v>
      </c>
      <c r="F56" s="39">
        <v>53.717845360451633</v>
      </c>
      <c r="G56" s="39">
        <v>0</v>
      </c>
      <c r="H56" s="39">
        <v>0</v>
      </c>
      <c r="I56" s="39" t="s">
        <v>432</v>
      </c>
      <c r="J56" s="39"/>
      <c r="K56" s="39"/>
      <c r="L56" s="39">
        <v>186.80723547775204</v>
      </c>
      <c r="M56" s="39">
        <v>3.219307878382352E-2</v>
      </c>
      <c r="N56" s="39">
        <v>3.1960723577941316E-2</v>
      </c>
      <c r="O56" s="39">
        <v>0</v>
      </c>
      <c r="P56" s="39">
        <v>0</v>
      </c>
      <c r="Q56" s="39">
        <v>0</v>
      </c>
      <c r="R56" s="39">
        <v>10.71205595482799</v>
      </c>
      <c r="S56" s="39">
        <v>24.753932017094101</v>
      </c>
      <c r="T56" s="39">
        <v>0</v>
      </c>
      <c r="U56" s="39">
        <v>44.65166640476351</v>
      </c>
      <c r="V56" s="39" t="s">
        <v>225</v>
      </c>
      <c r="W56" s="39" t="s">
        <v>225</v>
      </c>
      <c r="X56" s="39" t="s">
        <v>225</v>
      </c>
      <c r="Y56" s="39" t="s">
        <v>225</v>
      </c>
      <c r="Z56" s="39">
        <v>0</v>
      </c>
      <c r="AA56" s="39">
        <v>0</v>
      </c>
      <c r="AB56" s="39">
        <v>0</v>
      </c>
      <c r="AC56" s="39">
        <v>0</v>
      </c>
      <c r="AD56" s="39">
        <v>0</v>
      </c>
      <c r="AE56" s="39">
        <v>0</v>
      </c>
      <c r="AF56" s="39">
        <v>0</v>
      </c>
      <c r="AG56" s="39">
        <v>0</v>
      </c>
      <c r="AH56" s="39">
        <v>10.71205595482799</v>
      </c>
      <c r="AI56" s="39">
        <v>24.753932017094101</v>
      </c>
      <c r="AJ56" s="39">
        <v>0</v>
      </c>
      <c r="AK56" s="39">
        <v>44.65166640476351</v>
      </c>
      <c r="AL56" s="39">
        <v>80.117654376685607</v>
      </c>
      <c r="AM56" s="39">
        <v>96.332417414539307</v>
      </c>
      <c r="AN56" s="39">
        <v>11.375375614756839</v>
      </c>
      <c r="AO56" s="39">
        <v>0</v>
      </c>
      <c r="AP56" s="39">
        <v>0</v>
      </c>
      <c r="AQ56" s="39">
        <v>107.70779302929614</v>
      </c>
      <c r="AR56" s="39">
        <v>10.71205595482799</v>
      </c>
      <c r="AS56" s="72">
        <v>10.054819866839061</v>
      </c>
      <c r="AT56" s="39">
        <v>96.332417414539307</v>
      </c>
      <c r="AU56" s="39">
        <v>13.465056573011296</v>
      </c>
      <c r="AV56" s="39">
        <v>0</v>
      </c>
      <c r="AW56" s="39">
        <v>0</v>
      </c>
      <c r="AX56" s="39">
        <v>109.7974739875506</v>
      </c>
      <c r="AY56" s="39">
        <v>24.753932017094101</v>
      </c>
      <c r="AZ56" s="72">
        <v>4.4355569010906528</v>
      </c>
      <c r="BA56" s="39">
        <v>96.332417414539307</v>
      </c>
      <c r="BB56" s="39">
        <v>24.840432187768137</v>
      </c>
      <c r="BC56" s="39">
        <v>0</v>
      </c>
      <c r="BD56" s="39">
        <v>0</v>
      </c>
      <c r="BE56" s="39">
        <v>121.17284960230744</v>
      </c>
      <c r="BF56" s="39">
        <v>35.46598797192209</v>
      </c>
      <c r="BG56" s="39">
        <v>4.1853142937049101</v>
      </c>
      <c r="BH56" s="72">
        <v>3.4165930947204468</v>
      </c>
      <c r="BI56" s="39">
        <v>4.2193859609272346</v>
      </c>
      <c r="BJ56" s="39">
        <v>9.7503591907209373</v>
      </c>
      <c r="BK56" s="39">
        <v>0</v>
      </c>
      <c r="BL56" s="39">
        <v>17.587904241234959</v>
      </c>
      <c r="BM56" s="39">
        <v>31.557649392883132</v>
      </c>
      <c r="BN56" s="39">
        <v>96.332417414539307</v>
      </c>
      <c r="BO56" s="39">
        <v>0</v>
      </c>
      <c r="BP56" s="39">
        <v>24.840432187768137</v>
      </c>
      <c r="BQ56" s="39">
        <v>0</v>
      </c>
      <c r="BR56" s="39">
        <v>0</v>
      </c>
      <c r="BS56" s="39">
        <v>0</v>
      </c>
      <c r="BT56" s="39">
        <v>0</v>
      </c>
      <c r="BU56" s="39">
        <v>0</v>
      </c>
      <c r="BV56" s="39">
        <v>0</v>
      </c>
      <c r="BW56" s="39">
        <v>0</v>
      </c>
      <c r="BX56" s="39">
        <v>80.117654376685607</v>
      </c>
      <c r="BY56" s="39"/>
      <c r="BZ56" s="39">
        <v>0</v>
      </c>
      <c r="CA56" s="39">
        <v>0</v>
      </c>
      <c r="CB56" s="39">
        <v>121.17284960230744</v>
      </c>
      <c r="CC56" s="39">
        <v>80.117654376685607</v>
      </c>
      <c r="CD56" s="72">
        <v>1.5124363106362855</v>
      </c>
      <c r="CE56" s="39">
        <v>21.773218534939872</v>
      </c>
      <c r="CF56" s="39">
        <v>1.7746828694040109</v>
      </c>
      <c r="CG56" s="39">
        <v>0</v>
      </c>
      <c r="CH56" s="39">
        <v>1.7746828694040109</v>
      </c>
      <c r="CI56" s="39">
        <v>8.8733436851932218E-2</v>
      </c>
      <c r="CJ56" s="39">
        <v>0</v>
      </c>
      <c r="CK56" s="39">
        <v>8.8733436851932218E-2</v>
      </c>
      <c r="CL56" s="39"/>
      <c r="CM56" s="39">
        <v>0</v>
      </c>
      <c r="CN56" s="39" t="s">
        <v>432</v>
      </c>
      <c r="CO56" s="39">
        <v>0</v>
      </c>
      <c r="CP56" s="39">
        <v>0</v>
      </c>
      <c r="CQ56" s="39">
        <v>0</v>
      </c>
      <c r="CR56" s="39">
        <v>0</v>
      </c>
      <c r="CS56" s="39">
        <v>0</v>
      </c>
      <c r="CT56" s="39">
        <v>0</v>
      </c>
      <c r="CU56" s="39">
        <v>0</v>
      </c>
      <c r="CV56" s="39">
        <v>9999</v>
      </c>
      <c r="CW56" s="72">
        <v>9999</v>
      </c>
    </row>
    <row r="57" spans="1:131" s="19" customFormat="1">
      <c r="A57" s="19" t="s">
        <v>480</v>
      </c>
      <c r="B57" s="19" t="s">
        <v>480</v>
      </c>
      <c r="C57" s="39">
        <v>13</v>
      </c>
      <c r="D57" s="39">
        <v>162.66563353925281</v>
      </c>
      <c r="E57" s="39">
        <v>0</v>
      </c>
      <c r="F57" s="39">
        <v>45.7202416054715</v>
      </c>
      <c r="G57" s="39">
        <v>0</v>
      </c>
      <c r="H57" s="39">
        <v>0</v>
      </c>
      <c r="I57" s="39" t="s">
        <v>432</v>
      </c>
      <c r="J57" s="39"/>
      <c r="K57" s="39"/>
      <c r="L57" s="39">
        <v>174.81776983446019</v>
      </c>
      <c r="M57" s="39">
        <v>3.012689643792392E-2</v>
      </c>
      <c r="N57" s="39">
        <v>2.9909454009648218E-2</v>
      </c>
      <c r="O57" s="39">
        <v>0</v>
      </c>
      <c r="P57" s="39">
        <v>0</v>
      </c>
      <c r="Q57" s="39">
        <v>0</v>
      </c>
      <c r="R57" s="39">
        <v>9.1172269300778179</v>
      </c>
      <c r="S57" s="39">
        <v>21.068524713021798</v>
      </c>
      <c r="T57" s="39">
        <v>0</v>
      </c>
      <c r="U57" s="39">
        <v>38.003850720633949</v>
      </c>
      <c r="V57" s="39" t="s">
        <v>225</v>
      </c>
      <c r="W57" s="39" t="s">
        <v>225</v>
      </c>
      <c r="X57" s="39" t="s">
        <v>225</v>
      </c>
      <c r="Y57" s="39" t="s">
        <v>225</v>
      </c>
      <c r="Z57" s="39">
        <v>0</v>
      </c>
      <c r="AA57" s="39">
        <v>0</v>
      </c>
      <c r="AB57" s="39">
        <v>0</v>
      </c>
      <c r="AC57" s="39">
        <v>0</v>
      </c>
      <c r="AD57" s="39">
        <v>0</v>
      </c>
      <c r="AE57" s="39">
        <v>0</v>
      </c>
      <c r="AF57" s="39">
        <v>0</v>
      </c>
      <c r="AG57" s="39">
        <v>0</v>
      </c>
      <c r="AH57" s="39">
        <v>9.1172269300778179</v>
      </c>
      <c r="AI57" s="39">
        <v>21.068524713021798</v>
      </c>
      <c r="AJ57" s="39">
        <v>0</v>
      </c>
      <c r="AK57" s="39">
        <v>38.003850720633949</v>
      </c>
      <c r="AL57" s="39">
        <v>68.18960236373357</v>
      </c>
      <c r="AM57" s="39">
        <v>90.149711450431013</v>
      </c>
      <c r="AN57" s="39">
        <v>10.645293213163194</v>
      </c>
      <c r="AO57" s="39">
        <v>0</v>
      </c>
      <c r="AP57" s="39">
        <v>0</v>
      </c>
      <c r="AQ57" s="39">
        <v>100.79500466359421</v>
      </c>
      <c r="AR57" s="39">
        <v>9.1172269300778179</v>
      </c>
      <c r="AS57" s="72">
        <v>11.055445415213978</v>
      </c>
      <c r="AT57" s="39">
        <v>90.149711450431013</v>
      </c>
      <c r="AU57" s="39">
        <v>12.600856464518566</v>
      </c>
      <c r="AV57" s="39">
        <v>0</v>
      </c>
      <c r="AW57" s="39">
        <v>0</v>
      </c>
      <c r="AX57" s="39">
        <v>102.75056791494958</v>
      </c>
      <c r="AY57" s="39">
        <v>21.068524713021798</v>
      </c>
      <c r="AZ57" s="72">
        <v>4.8769702347237756</v>
      </c>
      <c r="BA57" s="39">
        <v>90.149711450431013</v>
      </c>
      <c r="BB57" s="39">
        <v>23.24614967768176</v>
      </c>
      <c r="BC57" s="39">
        <v>0</v>
      </c>
      <c r="BD57" s="39">
        <v>0</v>
      </c>
      <c r="BE57" s="39">
        <v>113.39586112811278</v>
      </c>
      <c r="BF57" s="39">
        <v>30.185751643099614</v>
      </c>
      <c r="BG57" s="39">
        <v>2.9209162185455528</v>
      </c>
      <c r="BH57" s="72">
        <v>3.7566022032131436</v>
      </c>
      <c r="BI57" s="39">
        <v>3.8374904124088451</v>
      </c>
      <c r="BJ57" s="39">
        <v>8.867856664079973</v>
      </c>
      <c r="BK57" s="39">
        <v>0</v>
      </c>
      <c r="BL57" s="39">
        <v>15.996027508531588</v>
      </c>
      <c r="BM57" s="39">
        <v>28.70137458502041</v>
      </c>
      <c r="BN57" s="39">
        <v>90.149711450431013</v>
      </c>
      <c r="BO57" s="39">
        <v>0</v>
      </c>
      <c r="BP57" s="39">
        <v>23.24614967768176</v>
      </c>
      <c r="BQ57" s="39">
        <v>0</v>
      </c>
      <c r="BR57" s="39">
        <v>0</v>
      </c>
      <c r="BS57" s="39">
        <v>0</v>
      </c>
      <c r="BT57" s="39">
        <v>0</v>
      </c>
      <c r="BU57" s="39">
        <v>0</v>
      </c>
      <c r="BV57" s="39">
        <v>0</v>
      </c>
      <c r="BW57" s="39">
        <v>0</v>
      </c>
      <c r="BX57" s="39">
        <v>68.18960236373357</v>
      </c>
      <c r="BY57" s="39"/>
      <c r="BZ57" s="39">
        <v>0</v>
      </c>
      <c r="CA57" s="39">
        <v>0</v>
      </c>
      <c r="CB57" s="39">
        <v>113.39586112811278</v>
      </c>
      <c r="CC57" s="39">
        <v>68.18960236373357</v>
      </c>
      <c r="CD57" s="72">
        <v>1.6629494409315111</v>
      </c>
      <c r="CE57" s="39">
        <v>18.91694372707714</v>
      </c>
      <c r="CF57" s="39">
        <v>1.660782038764119</v>
      </c>
      <c r="CG57" s="39">
        <v>0</v>
      </c>
      <c r="CH57" s="39">
        <v>1.660782038764119</v>
      </c>
      <c r="CI57" s="39">
        <v>8.3038440671368577E-2</v>
      </c>
      <c r="CJ57" s="39">
        <v>0</v>
      </c>
      <c r="CK57" s="39">
        <v>8.3038440671368577E-2</v>
      </c>
      <c r="CL57" s="39"/>
      <c r="CM57" s="39">
        <v>0</v>
      </c>
      <c r="CN57" s="39" t="s">
        <v>432</v>
      </c>
      <c r="CO57" s="39">
        <v>0</v>
      </c>
      <c r="CP57" s="39">
        <v>0</v>
      </c>
      <c r="CQ57" s="39">
        <v>0</v>
      </c>
      <c r="CR57" s="39">
        <v>0</v>
      </c>
      <c r="CS57" s="39">
        <v>0</v>
      </c>
      <c r="CT57" s="39">
        <v>0</v>
      </c>
      <c r="CU57" s="39">
        <v>0</v>
      </c>
      <c r="CV57" s="39">
        <v>9999</v>
      </c>
      <c r="CW57" s="72">
        <v>9999</v>
      </c>
    </row>
    <row r="58" spans="1:131" s="19" customFormat="1">
      <c r="A58" s="19" t="s">
        <v>481</v>
      </c>
      <c r="B58" s="19" t="s">
        <v>481</v>
      </c>
      <c r="C58" s="39">
        <v>13</v>
      </c>
      <c r="D58" s="39">
        <v>162.66563353925281</v>
      </c>
      <c r="E58" s="39">
        <v>0</v>
      </c>
      <c r="F58" s="39">
        <v>45.7202416054715</v>
      </c>
      <c r="G58" s="39">
        <v>0</v>
      </c>
      <c r="H58" s="39">
        <v>0</v>
      </c>
      <c r="I58" s="39" t="s">
        <v>432</v>
      </c>
      <c r="J58" s="39"/>
      <c r="K58" s="39"/>
      <c r="L58" s="39">
        <v>174.81776983446019</v>
      </c>
      <c r="M58" s="39">
        <v>3.012689643792392E-2</v>
      </c>
      <c r="N58" s="39">
        <v>2.9909454009648218E-2</v>
      </c>
      <c r="O58" s="39">
        <v>0</v>
      </c>
      <c r="P58" s="39">
        <v>0</v>
      </c>
      <c r="Q58" s="39">
        <v>0</v>
      </c>
      <c r="R58" s="39">
        <v>9.1172269300778179</v>
      </c>
      <c r="S58" s="39">
        <v>21.068524713021798</v>
      </c>
      <c r="T58" s="39">
        <v>0</v>
      </c>
      <c r="U58" s="39">
        <v>38.003850720633949</v>
      </c>
      <c r="V58" s="39" t="s">
        <v>225</v>
      </c>
      <c r="W58" s="39" t="s">
        <v>225</v>
      </c>
      <c r="X58" s="39" t="s">
        <v>225</v>
      </c>
      <c r="Y58" s="39" t="s">
        <v>225</v>
      </c>
      <c r="Z58" s="39">
        <v>0</v>
      </c>
      <c r="AA58" s="39">
        <v>0</v>
      </c>
      <c r="AB58" s="39">
        <v>0</v>
      </c>
      <c r="AC58" s="39">
        <v>0</v>
      </c>
      <c r="AD58" s="39">
        <v>0</v>
      </c>
      <c r="AE58" s="39">
        <v>0</v>
      </c>
      <c r="AF58" s="39">
        <v>0</v>
      </c>
      <c r="AG58" s="39">
        <v>0</v>
      </c>
      <c r="AH58" s="39">
        <v>9.1172269300778179</v>
      </c>
      <c r="AI58" s="39">
        <v>21.068524713021798</v>
      </c>
      <c r="AJ58" s="39">
        <v>0</v>
      </c>
      <c r="AK58" s="39">
        <v>38.003850720633949</v>
      </c>
      <c r="AL58" s="39">
        <v>68.18960236373357</v>
      </c>
      <c r="AM58" s="39">
        <v>90.149711450431013</v>
      </c>
      <c r="AN58" s="39">
        <v>10.645293213163194</v>
      </c>
      <c r="AO58" s="39">
        <v>0</v>
      </c>
      <c r="AP58" s="39">
        <v>0</v>
      </c>
      <c r="AQ58" s="39">
        <v>100.79500466359421</v>
      </c>
      <c r="AR58" s="39">
        <v>9.1172269300778179</v>
      </c>
      <c r="AS58" s="72">
        <v>11.055445415213978</v>
      </c>
      <c r="AT58" s="39">
        <v>90.149711450431013</v>
      </c>
      <c r="AU58" s="39">
        <v>12.600856464518566</v>
      </c>
      <c r="AV58" s="39">
        <v>0</v>
      </c>
      <c r="AW58" s="39">
        <v>0</v>
      </c>
      <c r="AX58" s="39">
        <v>102.75056791494958</v>
      </c>
      <c r="AY58" s="39">
        <v>21.068524713021798</v>
      </c>
      <c r="AZ58" s="72">
        <v>4.8769702347237756</v>
      </c>
      <c r="BA58" s="39">
        <v>90.149711450431013</v>
      </c>
      <c r="BB58" s="39">
        <v>23.24614967768176</v>
      </c>
      <c r="BC58" s="39">
        <v>0</v>
      </c>
      <c r="BD58" s="39">
        <v>0</v>
      </c>
      <c r="BE58" s="39">
        <v>113.39586112811278</v>
      </c>
      <c r="BF58" s="39">
        <v>30.185751643099614</v>
      </c>
      <c r="BG58" s="39">
        <v>2.9209162185455528</v>
      </c>
      <c r="BH58" s="72">
        <v>3.7566022032131436</v>
      </c>
      <c r="BI58" s="39">
        <v>3.8374904124088451</v>
      </c>
      <c r="BJ58" s="39">
        <v>8.867856664079973</v>
      </c>
      <c r="BK58" s="39">
        <v>0</v>
      </c>
      <c r="BL58" s="39">
        <v>15.996027508531588</v>
      </c>
      <c r="BM58" s="39">
        <v>28.70137458502041</v>
      </c>
      <c r="BN58" s="39">
        <v>90.149711450431013</v>
      </c>
      <c r="BO58" s="39">
        <v>0</v>
      </c>
      <c r="BP58" s="39">
        <v>23.24614967768176</v>
      </c>
      <c r="BQ58" s="39">
        <v>0</v>
      </c>
      <c r="BR58" s="39">
        <v>0</v>
      </c>
      <c r="BS58" s="39">
        <v>0</v>
      </c>
      <c r="BT58" s="39">
        <v>0</v>
      </c>
      <c r="BU58" s="39">
        <v>0</v>
      </c>
      <c r="BV58" s="39">
        <v>0</v>
      </c>
      <c r="BW58" s="39">
        <v>0</v>
      </c>
      <c r="BX58" s="39">
        <v>68.18960236373357</v>
      </c>
      <c r="BY58" s="39"/>
      <c r="BZ58" s="39">
        <v>0</v>
      </c>
      <c r="CA58" s="39">
        <v>0</v>
      </c>
      <c r="CB58" s="39">
        <v>113.39586112811278</v>
      </c>
      <c r="CC58" s="39">
        <v>68.18960236373357</v>
      </c>
      <c r="CD58" s="72">
        <v>1.6629494409315111</v>
      </c>
      <c r="CE58" s="39">
        <v>18.91694372707714</v>
      </c>
      <c r="CF58" s="39">
        <v>1.660782038764119</v>
      </c>
      <c r="CG58" s="39">
        <v>0</v>
      </c>
      <c r="CH58" s="39">
        <v>1.660782038764119</v>
      </c>
      <c r="CI58" s="39">
        <v>8.3038440671368577E-2</v>
      </c>
      <c r="CJ58" s="39">
        <v>0</v>
      </c>
      <c r="CK58" s="39">
        <v>8.3038440671368577E-2</v>
      </c>
      <c r="CL58" s="39"/>
      <c r="CM58" s="39">
        <v>0</v>
      </c>
      <c r="CN58" s="39" t="s">
        <v>432</v>
      </c>
      <c r="CO58" s="39">
        <v>0</v>
      </c>
      <c r="CP58" s="39">
        <v>0</v>
      </c>
      <c r="CQ58" s="39">
        <v>0</v>
      </c>
      <c r="CR58" s="39">
        <v>0</v>
      </c>
      <c r="CS58" s="39">
        <v>0</v>
      </c>
      <c r="CT58" s="39">
        <v>0</v>
      </c>
      <c r="CU58" s="39">
        <v>0</v>
      </c>
      <c r="CV58" s="39">
        <v>9999</v>
      </c>
      <c r="CW58" s="72">
        <v>9999</v>
      </c>
    </row>
    <row r="59" spans="1:131" s="19" customFormat="1">
      <c r="A59" s="19" t="s">
        <v>482</v>
      </c>
      <c r="B59" s="19" t="s">
        <v>482</v>
      </c>
      <c r="C59" s="39">
        <v>13</v>
      </c>
      <c r="D59" s="39">
        <v>162.66563353925281</v>
      </c>
      <c r="E59" s="39">
        <v>0</v>
      </c>
      <c r="F59" s="39">
        <v>45.7202416054715</v>
      </c>
      <c r="G59" s="39">
        <v>0</v>
      </c>
      <c r="H59" s="39">
        <v>0</v>
      </c>
      <c r="I59" s="39" t="s">
        <v>432</v>
      </c>
      <c r="J59" s="39"/>
      <c r="K59" s="39"/>
      <c r="L59" s="39">
        <v>174.81776983446019</v>
      </c>
      <c r="M59" s="39">
        <v>3.012689643792392E-2</v>
      </c>
      <c r="N59" s="39">
        <v>2.9909454009648218E-2</v>
      </c>
      <c r="O59" s="39">
        <v>0</v>
      </c>
      <c r="P59" s="39">
        <v>0</v>
      </c>
      <c r="Q59" s="39">
        <v>0</v>
      </c>
      <c r="R59" s="39">
        <v>9.1172269300778179</v>
      </c>
      <c r="S59" s="39">
        <v>21.068524713021798</v>
      </c>
      <c r="T59" s="39">
        <v>0</v>
      </c>
      <c r="U59" s="39">
        <v>38.003850720633949</v>
      </c>
      <c r="V59" s="39" t="s">
        <v>225</v>
      </c>
      <c r="W59" s="39" t="s">
        <v>225</v>
      </c>
      <c r="X59" s="39" t="s">
        <v>225</v>
      </c>
      <c r="Y59" s="39" t="s">
        <v>225</v>
      </c>
      <c r="Z59" s="39">
        <v>0</v>
      </c>
      <c r="AA59" s="39">
        <v>0</v>
      </c>
      <c r="AB59" s="39">
        <v>0</v>
      </c>
      <c r="AC59" s="39">
        <v>0</v>
      </c>
      <c r="AD59" s="39">
        <v>0</v>
      </c>
      <c r="AE59" s="39">
        <v>0</v>
      </c>
      <c r="AF59" s="39">
        <v>0</v>
      </c>
      <c r="AG59" s="39">
        <v>0</v>
      </c>
      <c r="AH59" s="39">
        <v>9.1172269300778179</v>
      </c>
      <c r="AI59" s="39">
        <v>21.068524713021798</v>
      </c>
      <c r="AJ59" s="39">
        <v>0</v>
      </c>
      <c r="AK59" s="39">
        <v>38.003850720633949</v>
      </c>
      <c r="AL59" s="39">
        <v>68.18960236373357</v>
      </c>
      <c r="AM59" s="39">
        <v>90.149711450431013</v>
      </c>
      <c r="AN59" s="39">
        <v>10.645293213163194</v>
      </c>
      <c r="AO59" s="39">
        <v>0</v>
      </c>
      <c r="AP59" s="39">
        <v>0</v>
      </c>
      <c r="AQ59" s="39">
        <v>100.79500466359421</v>
      </c>
      <c r="AR59" s="39">
        <v>9.1172269300778179</v>
      </c>
      <c r="AS59" s="72">
        <v>11.055445415213978</v>
      </c>
      <c r="AT59" s="39">
        <v>90.149711450431013</v>
      </c>
      <c r="AU59" s="39">
        <v>12.600856464518566</v>
      </c>
      <c r="AV59" s="39">
        <v>0</v>
      </c>
      <c r="AW59" s="39">
        <v>0</v>
      </c>
      <c r="AX59" s="39">
        <v>102.75056791494958</v>
      </c>
      <c r="AY59" s="39">
        <v>21.068524713021798</v>
      </c>
      <c r="AZ59" s="72">
        <v>4.8769702347237756</v>
      </c>
      <c r="BA59" s="39">
        <v>90.149711450431013</v>
      </c>
      <c r="BB59" s="39">
        <v>23.24614967768176</v>
      </c>
      <c r="BC59" s="39">
        <v>0</v>
      </c>
      <c r="BD59" s="39">
        <v>0</v>
      </c>
      <c r="BE59" s="39">
        <v>113.39586112811278</v>
      </c>
      <c r="BF59" s="39">
        <v>30.185751643099614</v>
      </c>
      <c r="BG59" s="39">
        <v>2.9209162185455528</v>
      </c>
      <c r="BH59" s="72">
        <v>3.7566022032131436</v>
      </c>
      <c r="BI59" s="39">
        <v>3.8374904124088451</v>
      </c>
      <c r="BJ59" s="39">
        <v>8.867856664079973</v>
      </c>
      <c r="BK59" s="39">
        <v>0</v>
      </c>
      <c r="BL59" s="39">
        <v>15.996027508531588</v>
      </c>
      <c r="BM59" s="39">
        <v>28.70137458502041</v>
      </c>
      <c r="BN59" s="39">
        <v>90.149711450431013</v>
      </c>
      <c r="BO59" s="39">
        <v>0</v>
      </c>
      <c r="BP59" s="39">
        <v>23.24614967768176</v>
      </c>
      <c r="BQ59" s="39">
        <v>0</v>
      </c>
      <c r="BR59" s="39">
        <v>0</v>
      </c>
      <c r="BS59" s="39">
        <v>0</v>
      </c>
      <c r="BT59" s="39">
        <v>0</v>
      </c>
      <c r="BU59" s="39">
        <v>0</v>
      </c>
      <c r="BV59" s="39">
        <v>0</v>
      </c>
      <c r="BW59" s="39">
        <v>0</v>
      </c>
      <c r="BX59" s="39">
        <v>68.18960236373357</v>
      </c>
      <c r="BY59" s="39"/>
      <c r="BZ59" s="39">
        <v>0</v>
      </c>
      <c r="CA59" s="39">
        <v>0</v>
      </c>
      <c r="CB59" s="39">
        <v>113.39586112811278</v>
      </c>
      <c r="CC59" s="39">
        <v>68.18960236373357</v>
      </c>
      <c r="CD59" s="72">
        <v>1.6629494409315111</v>
      </c>
      <c r="CE59" s="39">
        <v>18.91694372707714</v>
      </c>
      <c r="CF59" s="39">
        <v>1.660782038764119</v>
      </c>
      <c r="CG59" s="39">
        <v>0</v>
      </c>
      <c r="CH59" s="39">
        <v>1.660782038764119</v>
      </c>
      <c r="CI59" s="39">
        <v>8.3038440671368577E-2</v>
      </c>
      <c r="CJ59" s="39">
        <v>0</v>
      </c>
      <c r="CK59" s="39">
        <v>8.3038440671368577E-2</v>
      </c>
      <c r="CL59" s="39"/>
      <c r="CM59" s="39">
        <v>0</v>
      </c>
      <c r="CN59" s="39" t="s">
        <v>432</v>
      </c>
      <c r="CO59" s="39">
        <v>0</v>
      </c>
      <c r="CP59" s="39">
        <v>0</v>
      </c>
      <c r="CQ59" s="39">
        <v>0</v>
      </c>
      <c r="CR59" s="39">
        <v>0</v>
      </c>
      <c r="CS59" s="39">
        <v>0</v>
      </c>
      <c r="CT59" s="39">
        <v>0</v>
      </c>
      <c r="CU59" s="39">
        <v>0</v>
      </c>
      <c r="CV59" s="39">
        <v>9999</v>
      </c>
      <c r="CW59" s="72">
        <v>9999</v>
      </c>
    </row>
    <row r="60" spans="1:131" s="19" customFormat="1">
      <c r="A60" s="19" t="s">
        <v>483</v>
      </c>
      <c r="B60" s="19" t="s">
        <v>483</v>
      </c>
      <c r="C60" s="39">
        <v>13</v>
      </c>
      <c r="D60" s="39">
        <v>162.66563353925281</v>
      </c>
      <c r="E60" s="39">
        <v>0</v>
      </c>
      <c r="F60" s="39">
        <v>45.7202416054715</v>
      </c>
      <c r="G60" s="39">
        <v>0</v>
      </c>
      <c r="H60" s="39">
        <v>0</v>
      </c>
      <c r="I60" s="39" t="s">
        <v>432</v>
      </c>
      <c r="J60" s="39"/>
      <c r="K60" s="39"/>
      <c r="L60" s="39">
        <v>174.81776983446019</v>
      </c>
      <c r="M60" s="39">
        <v>3.012689643792392E-2</v>
      </c>
      <c r="N60" s="39">
        <v>2.9909454009648218E-2</v>
      </c>
      <c r="O60" s="39">
        <v>0</v>
      </c>
      <c r="P60" s="39">
        <v>0</v>
      </c>
      <c r="Q60" s="39">
        <v>0</v>
      </c>
      <c r="R60" s="39">
        <v>9.1172269300778179</v>
      </c>
      <c r="S60" s="39">
        <v>21.068524713021798</v>
      </c>
      <c r="T60" s="39">
        <v>0</v>
      </c>
      <c r="U60" s="39">
        <v>38.003850720633949</v>
      </c>
      <c r="V60" s="39" t="s">
        <v>225</v>
      </c>
      <c r="W60" s="39" t="s">
        <v>225</v>
      </c>
      <c r="X60" s="39" t="s">
        <v>225</v>
      </c>
      <c r="Y60" s="39" t="s">
        <v>225</v>
      </c>
      <c r="Z60" s="39">
        <v>0</v>
      </c>
      <c r="AA60" s="39">
        <v>0</v>
      </c>
      <c r="AB60" s="39">
        <v>0</v>
      </c>
      <c r="AC60" s="39">
        <v>0</v>
      </c>
      <c r="AD60" s="39">
        <v>0</v>
      </c>
      <c r="AE60" s="39">
        <v>0</v>
      </c>
      <c r="AF60" s="39">
        <v>0</v>
      </c>
      <c r="AG60" s="39">
        <v>0</v>
      </c>
      <c r="AH60" s="39">
        <v>9.1172269300778179</v>
      </c>
      <c r="AI60" s="39">
        <v>21.068524713021798</v>
      </c>
      <c r="AJ60" s="39">
        <v>0</v>
      </c>
      <c r="AK60" s="39">
        <v>38.003850720633949</v>
      </c>
      <c r="AL60" s="39">
        <v>68.18960236373357</v>
      </c>
      <c r="AM60" s="39">
        <v>90.149711450431013</v>
      </c>
      <c r="AN60" s="39">
        <v>10.645293213163194</v>
      </c>
      <c r="AO60" s="39">
        <v>0</v>
      </c>
      <c r="AP60" s="39">
        <v>0</v>
      </c>
      <c r="AQ60" s="39">
        <v>100.79500466359421</v>
      </c>
      <c r="AR60" s="39">
        <v>9.1172269300778179</v>
      </c>
      <c r="AS60" s="72">
        <v>11.055445415213978</v>
      </c>
      <c r="AT60" s="39">
        <v>90.149711450431013</v>
      </c>
      <c r="AU60" s="39">
        <v>12.600856464518566</v>
      </c>
      <c r="AV60" s="39">
        <v>0</v>
      </c>
      <c r="AW60" s="39">
        <v>0</v>
      </c>
      <c r="AX60" s="39">
        <v>102.75056791494958</v>
      </c>
      <c r="AY60" s="39">
        <v>21.068524713021798</v>
      </c>
      <c r="AZ60" s="72">
        <v>4.8769702347237756</v>
      </c>
      <c r="BA60" s="39">
        <v>90.149711450431013</v>
      </c>
      <c r="BB60" s="39">
        <v>23.24614967768176</v>
      </c>
      <c r="BC60" s="39">
        <v>0</v>
      </c>
      <c r="BD60" s="39">
        <v>0</v>
      </c>
      <c r="BE60" s="39">
        <v>113.39586112811278</v>
      </c>
      <c r="BF60" s="39">
        <v>30.185751643099614</v>
      </c>
      <c r="BG60" s="39">
        <v>2.9209162185455528</v>
      </c>
      <c r="BH60" s="72">
        <v>3.7566022032131436</v>
      </c>
      <c r="BI60" s="39">
        <v>3.8374904124088451</v>
      </c>
      <c r="BJ60" s="39">
        <v>8.867856664079973</v>
      </c>
      <c r="BK60" s="39">
        <v>0</v>
      </c>
      <c r="BL60" s="39">
        <v>15.996027508531588</v>
      </c>
      <c r="BM60" s="39">
        <v>28.70137458502041</v>
      </c>
      <c r="BN60" s="39">
        <v>90.149711450431013</v>
      </c>
      <c r="BO60" s="39">
        <v>0</v>
      </c>
      <c r="BP60" s="39">
        <v>23.24614967768176</v>
      </c>
      <c r="BQ60" s="39">
        <v>0</v>
      </c>
      <c r="BR60" s="39">
        <v>0</v>
      </c>
      <c r="BS60" s="39">
        <v>0</v>
      </c>
      <c r="BT60" s="39">
        <v>0</v>
      </c>
      <c r="BU60" s="39">
        <v>0</v>
      </c>
      <c r="BV60" s="39">
        <v>0</v>
      </c>
      <c r="BW60" s="39">
        <v>0</v>
      </c>
      <c r="BX60" s="39">
        <v>68.18960236373357</v>
      </c>
      <c r="BY60" s="39"/>
      <c r="BZ60" s="39">
        <v>0</v>
      </c>
      <c r="CA60" s="39">
        <v>0</v>
      </c>
      <c r="CB60" s="39">
        <v>113.39586112811278</v>
      </c>
      <c r="CC60" s="39">
        <v>68.18960236373357</v>
      </c>
      <c r="CD60" s="72">
        <v>1.6629494409315111</v>
      </c>
      <c r="CE60" s="39">
        <v>18.91694372707714</v>
      </c>
      <c r="CF60" s="39">
        <v>1.660782038764119</v>
      </c>
      <c r="CG60" s="39">
        <v>0</v>
      </c>
      <c r="CH60" s="39">
        <v>1.660782038764119</v>
      </c>
      <c r="CI60" s="39">
        <v>8.3038440671368577E-2</v>
      </c>
      <c r="CJ60" s="39">
        <v>0</v>
      </c>
      <c r="CK60" s="39">
        <v>8.3038440671368577E-2</v>
      </c>
      <c r="CL60" s="39"/>
      <c r="CM60" s="39">
        <v>0</v>
      </c>
      <c r="CN60" s="39" t="s">
        <v>432</v>
      </c>
      <c r="CO60" s="39">
        <v>0</v>
      </c>
      <c r="CP60" s="39">
        <v>0</v>
      </c>
      <c r="CQ60" s="39">
        <v>0</v>
      </c>
      <c r="CR60" s="39">
        <v>0</v>
      </c>
      <c r="CS60" s="39">
        <v>0</v>
      </c>
      <c r="CT60" s="39">
        <v>0</v>
      </c>
      <c r="CU60" s="39">
        <v>0</v>
      </c>
      <c r="CV60" s="39">
        <v>9999</v>
      </c>
      <c r="CW60" s="72">
        <v>9999</v>
      </c>
    </row>
    <row r="61" spans="1:131" s="19" customFormat="1">
      <c r="A61" s="19" t="s">
        <v>490</v>
      </c>
      <c r="B61" s="19" t="s">
        <v>490</v>
      </c>
      <c r="C61" s="39">
        <v>13</v>
      </c>
      <c r="D61" s="39">
        <v>300.64434978952494</v>
      </c>
      <c r="E61" s="39">
        <v>0</v>
      </c>
      <c r="F61" s="39">
        <v>103.6347070974122</v>
      </c>
      <c r="G61" s="39">
        <v>0</v>
      </c>
      <c r="H61" s="39">
        <v>0</v>
      </c>
      <c r="I61" s="39" t="s">
        <v>432</v>
      </c>
      <c r="J61" s="39"/>
      <c r="K61" s="39"/>
      <c r="L61" s="39">
        <v>323.10435584940785</v>
      </c>
      <c r="M61" s="39">
        <v>5.5681590472952194E-2</v>
      </c>
      <c r="N61" s="39">
        <v>5.5279705722970085E-2</v>
      </c>
      <c r="O61" s="39">
        <v>0</v>
      </c>
      <c r="P61" s="39">
        <v>0</v>
      </c>
      <c r="Q61" s="39">
        <v>0</v>
      </c>
      <c r="R61" s="39">
        <v>20.666144999683873</v>
      </c>
      <c r="S61" s="39">
        <v>47.756317791358867</v>
      </c>
      <c r="T61" s="39">
        <v>0</v>
      </c>
      <c r="U61" s="39">
        <v>86.143856631224367</v>
      </c>
      <c r="V61" s="39" t="s">
        <v>225</v>
      </c>
      <c r="W61" s="39" t="s">
        <v>225</v>
      </c>
      <c r="X61" s="39" t="s">
        <v>225</v>
      </c>
      <c r="Y61" s="39" t="s">
        <v>225</v>
      </c>
      <c r="Z61" s="39">
        <v>0</v>
      </c>
      <c r="AA61" s="39">
        <v>0</v>
      </c>
      <c r="AB61" s="39">
        <v>0</v>
      </c>
      <c r="AC61" s="39">
        <v>0</v>
      </c>
      <c r="AD61" s="39">
        <v>0</v>
      </c>
      <c r="AE61" s="39">
        <v>0</v>
      </c>
      <c r="AF61" s="39">
        <v>0</v>
      </c>
      <c r="AG61" s="39">
        <v>0</v>
      </c>
      <c r="AH61" s="39">
        <v>20.666144999683873</v>
      </c>
      <c r="AI61" s="39">
        <v>47.756317791358867</v>
      </c>
      <c r="AJ61" s="39">
        <v>0</v>
      </c>
      <c r="AK61" s="39">
        <v>86.143856631224367</v>
      </c>
      <c r="AL61" s="39">
        <v>154.5663194222671</v>
      </c>
      <c r="AM61" s="39">
        <v>166.61787000133563</v>
      </c>
      <c r="AN61" s="39">
        <v>19.675005634290862</v>
      </c>
      <c r="AO61" s="39">
        <v>0</v>
      </c>
      <c r="AP61" s="39">
        <v>0</v>
      </c>
      <c r="AQ61" s="39">
        <v>186.2928756356265</v>
      </c>
      <c r="AR61" s="39">
        <v>20.666144999683873</v>
      </c>
      <c r="AS61" s="72">
        <v>9.0143989427382909</v>
      </c>
      <c r="AT61" s="39">
        <v>166.61787000133563</v>
      </c>
      <c r="AU61" s="39">
        <v>23.289346471897176</v>
      </c>
      <c r="AV61" s="39">
        <v>0</v>
      </c>
      <c r="AW61" s="39">
        <v>0</v>
      </c>
      <c r="AX61" s="39">
        <v>189.90721647323281</v>
      </c>
      <c r="AY61" s="39">
        <v>47.756317791358867</v>
      </c>
      <c r="AZ61" s="72">
        <v>3.9765883396394317</v>
      </c>
      <c r="BA61" s="39">
        <v>166.61787000133563</v>
      </c>
      <c r="BB61" s="39">
        <v>42.964352106188038</v>
      </c>
      <c r="BC61" s="39">
        <v>0</v>
      </c>
      <c r="BD61" s="39">
        <v>0</v>
      </c>
      <c r="BE61" s="39">
        <v>209.58222210752368</v>
      </c>
      <c r="BF61" s="39">
        <v>68.422462791042733</v>
      </c>
      <c r="BG61" s="39">
        <v>5.7976697322045991</v>
      </c>
      <c r="BH61" s="72">
        <v>3.063061654877473</v>
      </c>
      <c r="BI61" s="39">
        <v>4.7063776581542704</v>
      </c>
      <c r="BJ61" s="39">
        <v>10.875722931993595</v>
      </c>
      <c r="BK61" s="39">
        <v>0</v>
      </c>
      <c r="BL61" s="39">
        <v>19.617859172218171</v>
      </c>
      <c r="BM61" s="39">
        <v>35.199959762366035</v>
      </c>
      <c r="BN61" s="39">
        <v>166.61787000133563</v>
      </c>
      <c r="BO61" s="39">
        <v>0</v>
      </c>
      <c r="BP61" s="39">
        <v>42.964352106188038</v>
      </c>
      <c r="BQ61" s="39">
        <v>0</v>
      </c>
      <c r="BR61" s="39">
        <v>0</v>
      </c>
      <c r="BS61" s="39">
        <v>0</v>
      </c>
      <c r="BT61" s="39">
        <v>0</v>
      </c>
      <c r="BU61" s="39">
        <v>0</v>
      </c>
      <c r="BV61" s="39">
        <v>0</v>
      </c>
      <c r="BW61" s="39">
        <v>0</v>
      </c>
      <c r="BX61" s="39">
        <v>154.5663194222671</v>
      </c>
      <c r="BY61" s="39"/>
      <c r="BZ61" s="39">
        <v>0</v>
      </c>
      <c r="CA61" s="39">
        <v>0</v>
      </c>
      <c r="CB61" s="39">
        <v>209.58222210752368</v>
      </c>
      <c r="CC61" s="39">
        <v>154.5663194222671</v>
      </c>
      <c r="CD61" s="72">
        <v>1.3559371982906316</v>
      </c>
      <c r="CE61" s="39">
        <v>25.415528904422771</v>
      </c>
      <c r="CF61" s="39">
        <v>3.0695158241022864</v>
      </c>
      <c r="CG61" s="39">
        <v>0</v>
      </c>
      <c r="CH61" s="39">
        <v>3.0695158241022864</v>
      </c>
      <c r="CI61" s="39">
        <v>0.1534745690284687</v>
      </c>
      <c r="CJ61" s="39">
        <v>0</v>
      </c>
      <c r="CK61" s="39">
        <v>0.1534745690284687</v>
      </c>
      <c r="CL61" s="39"/>
      <c r="CM61" s="39">
        <v>0</v>
      </c>
      <c r="CN61" s="39" t="s">
        <v>432</v>
      </c>
      <c r="CO61" s="39">
        <v>0</v>
      </c>
      <c r="CP61" s="39">
        <v>0</v>
      </c>
      <c r="CQ61" s="39">
        <v>0</v>
      </c>
      <c r="CR61" s="39">
        <v>0</v>
      </c>
      <c r="CS61" s="39">
        <v>0</v>
      </c>
      <c r="CT61" s="39">
        <v>0</v>
      </c>
      <c r="CU61" s="39">
        <v>0</v>
      </c>
      <c r="CV61" s="39">
        <v>9999</v>
      </c>
      <c r="CW61" s="72">
        <v>9999</v>
      </c>
    </row>
    <row r="62" spans="1:131" s="19" customFormat="1">
      <c r="A62" s="19" t="s">
        <v>495</v>
      </c>
      <c r="B62" s="19" t="s">
        <v>495</v>
      </c>
      <c r="C62" s="39">
        <v>13</v>
      </c>
      <c r="D62" s="39">
        <v>131.13695086996103</v>
      </c>
      <c r="E62" s="39">
        <v>0</v>
      </c>
      <c r="F62" s="39">
        <v>54.291251986424662</v>
      </c>
      <c r="G62" s="39">
        <v>0</v>
      </c>
      <c r="H62" s="39">
        <v>0</v>
      </c>
      <c r="I62" s="39" t="s">
        <v>432</v>
      </c>
      <c r="J62" s="39"/>
      <c r="K62" s="39"/>
      <c r="L62" s="39">
        <v>140.93369813388222</v>
      </c>
      <c r="M62" s="39">
        <v>2.4287547726490603E-2</v>
      </c>
      <c r="N62" s="39">
        <v>2.4112251098595595E-2</v>
      </c>
      <c r="O62" s="39">
        <v>0</v>
      </c>
      <c r="P62" s="39">
        <v>0</v>
      </c>
      <c r="Q62" s="39">
        <v>0</v>
      </c>
      <c r="R62" s="39">
        <v>10.826400895900672</v>
      </c>
      <c r="S62" s="39">
        <v>25.018165784145705</v>
      </c>
      <c r="T62" s="39">
        <v>0</v>
      </c>
      <c r="U62" s="39">
        <v>45.128296865375361</v>
      </c>
      <c r="V62" s="39" t="s">
        <v>225</v>
      </c>
      <c r="W62" s="39" t="s">
        <v>225</v>
      </c>
      <c r="X62" s="39" t="s">
        <v>225</v>
      </c>
      <c r="Y62" s="39" t="s">
        <v>225</v>
      </c>
      <c r="Z62" s="39">
        <v>0</v>
      </c>
      <c r="AA62" s="39">
        <v>0</v>
      </c>
      <c r="AB62" s="39">
        <v>0</v>
      </c>
      <c r="AC62" s="39">
        <v>0</v>
      </c>
      <c r="AD62" s="39">
        <v>0</v>
      </c>
      <c r="AE62" s="39">
        <v>0</v>
      </c>
      <c r="AF62" s="39">
        <v>0</v>
      </c>
      <c r="AG62" s="39">
        <v>0</v>
      </c>
      <c r="AH62" s="39">
        <v>10.826400895900672</v>
      </c>
      <c r="AI62" s="39">
        <v>25.018165784145705</v>
      </c>
      <c r="AJ62" s="39">
        <v>0</v>
      </c>
      <c r="AK62" s="39">
        <v>45.128296865375361</v>
      </c>
      <c r="AL62" s="39">
        <v>80.972863545421745</v>
      </c>
      <c r="AM62" s="39">
        <v>72.676434623565314</v>
      </c>
      <c r="AN62" s="39">
        <v>8.5819681927716172</v>
      </c>
      <c r="AO62" s="39">
        <v>0</v>
      </c>
      <c r="AP62" s="39">
        <v>0</v>
      </c>
      <c r="AQ62" s="39">
        <v>81.258402816336925</v>
      </c>
      <c r="AR62" s="39">
        <v>10.826400895900672</v>
      </c>
      <c r="AS62" s="72">
        <v>7.5055785941849571</v>
      </c>
      <c r="AT62" s="39">
        <v>72.676434623565314</v>
      </c>
      <c r="AU62" s="39">
        <v>10.15849420159331</v>
      </c>
      <c r="AV62" s="39">
        <v>0</v>
      </c>
      <c r="AW62" s="39">
        <v>0</v>
      </c>
      <c r="AX62" s="39">
        <v>82.834928825158627</v>
      </c>
      <c r="AY62" s="39">
        <v>25.018165784145705</v>
      </c>
      <c r="AZ62" s="72">
        <v>3.3109912828882146</v>
      </c>
      <c r="BA62" s="39">
        <v>72.676434623565314</v>
      </c>
      <c r="BB62" s="39">
        <v>18.740462394364926</v>
      </c>
      <c r="BC62" s="39">
        <v>0</v>
      </c>
      <c r="BD62" s="39">
        <v>0</v>
      </c>
      <c r="BE62" s="39">
        <v>91.416897017930239</v>
      </c>
      <c r="BF62" s="39">
        <v>35.844566680046377</v>
      </c>
      <c r="BG62" s="39">
        <v>8.9300851947293935</v>
      </c>
      <c r="BH62" s="72">
        <v>2.5503697069051015</v>
      </c>
      <c r="BI62" s="39">
        <v>5.6524843825714397</v>
      </c>
      <c r="BJ62" s="39">
        <v>13.062031670101216</v>
      </c>
      <c r="BK62" s="39">
        <v>0</v>
      </c>
      <c r="BL62" s="39">
        <v>23.561569139765414</v>
      </c>
      <c r="BM62" s="39">
        <v>42.276085192438067</v>
      </c>
      <c r="BN62" s="39">
        <v>72.676434623565314</v>
      </c>
      <c r="BO62" s="39">
        <v>0</v>
      </c>
      <c r="BP62" s="39">
        <v>18.740462394364926</v>
      </c>
      <c r="BQ62" s="39">
        <v>0</v>
      </c>
      <c r="BR62" s="39">
        <v>0</v>
      </c>
      <c r="BS62" s="39">
        <v>0</v>
      </c>
      <c r="BT62" s="39">
        <v>0</v>
      </c>
      <c r="BU62" s="39">
        <v>0</v>
      </c>
      <c r="BV62" s="39">
        <v>0</v>
      </c>
      <c r="BW62" s="39">
        <v>0</v>
      </c>
      <c r="BX62" s="39">
        <v>80.972863545421745</v>
      </c>
      <c r="BY62" s="39"/>
      <c r="BZ62" s="39">
        <v>0</v>
      </c>
      <c r="CA62" s="39">
        <v>0</v>
      </c>
      <c r="CB62" s="39">
        <v>91.416897017930239</v>
      </c>
      <c r="CC62" s="39">
        <v>80.972863545421745</v>
      </c>
      <c r="CD62" s="72">
        <v>1.1289818960972018</v>
      </c>
      <c r="CE62" s="39">
        <v>32.491654334494811</v>
      </c>
      <c r="CF62" s="39">
        <v>1.3388807942064129</v>
      </c>
      <c r="CG62" s="39">
        <v>0</v>
      </c>
      <c r="CH62" s="39">
        <v>1.3388807942064129</v>
      </c>
      <c r="CI62" s="39">
        <v>6.6943506613594037E-2</v>
      </c>
      <c r="CJ62" s="39">
        <v>0</v>
      </c>
      <c r="CK62" s="39">
        <v>6.6943506613594037E-2</v>
      </c>
      <c r="CL62" s="39"/>
      <c r="CM62" s="39">
        <v>0</v>
      </c>
      <c r="CN62" s="39" t="s">
        <v>432</v>
      </c>
      <c r="CO62" s="39">
        <v>0</v>
      </c>
      <c r="CP62" s="39">
        <v>0</v>
      </c>
      <c r="CQ62" s="39">
        <v>0</v>
      </c>
      <c r="CR62" s="39">
        <v>0</v>
      </c>
      <c r="CS62" s="39">
        <v>0</v>
      </c>
      <c r="CT62" s="39">
        <v>0</v>
      </c>
      <c r="CU62" s="39">
        <v>0</v>
      </c>
      <c r="CV62" s="39">
        <v>9999</v>
      </c>
      <c r="CW62" s="72">
        <v>9999</v>
      </c>
    </row>
    <row r="63" spans="1:131" s="19" customFormat="1">
      <c r="A63" s="19" t="s">
        <v>492</v>
      </c>
      <c r="B63" s="19" t="s">
        <v>492</v>
      </c>
      <c r="C63" s="39">
        <v>13</v>
      </c>
      <c r="D63" s="39">
        <v>162.97860198933802</v>
      </c>
      <c r="E63" s="39">
        <v>0</v>
      </c>
      <c r="F63" s="39">
        <v>60.287615069696891</v>
      </c>
      <c r="G63" s="39">
        <v>0</v>
      </c>
      <c r="H63" s="39">
        <v>0</v>
      </c>
      <c r="I63" s="39" t="s">
        <v>432</v>
      </c>
      <c r="J63" s="39"/>
      <c r="K63" s="39"/>
      <c r="L63" s="39">
        <v>175.15411897768129</v>
      </c>
      <c r="M63" s="39">
        <v>3.0184860544286801E-2</v>
      </c>
      <c r="N63" s="39">
        <v>2.9966999757085003E-2</v>
      </c>
      <c r="O63" s="39">
        <v>0</v>
      </c>
      <c r="P63" s="39">
        <v>0</v>
      </c>
      <c r="Q63" s="39">
        <v>0</v>
      </c>
      <c r="R63" s="39">
        <v>12.022155797134428</v>
      </c>
      <c r="S63" s="39">
        <v>27.781373487603105</v>
      </c>
      <c r="T63" s="39">
        <v>0</v>
      </c>
      <c r="U63" s="39">
        <v>50.112629394714538</v>
      </c>
      <c r="V63" s="39" t="s">
        <v>225</v>
      </c>
      <c r="W63" s="39" t="s">
        <v>225</v>
      </c>
      <c r="X63" s="39" t="s">
        <v>225</v>
      </c>
      <c r="Y63" s="39" t="s">
        <v>225</v>
      </c>
      <c r="Z63" s="39">
        <v>0</v>
      </c>
      <c r="AA63" s="39">
        <v>0</v>
      </c>
      <c r="AB63" s="39">
        <v>0</v>
      </c>
      <c r="AC63" s="39">
        <v>0</v>
      </c>
      <c r="AD63" s="39">
        <v>0</v>
      </c>
      <c r="AE63" s="39">
        <v>0</v>
      </c>
      <c r="AF63" s="39">
        <v>0</v>
      </c>
      <c r="AG63" s="39">
        <v>0</v>
      </c>
      <c r="AH63" s="39">
        <v>12.022155797134428</v>
      </c>
      <c r="AI63" s="39">
        <v>27.781373487603105</v>
      </c>
      <c r="AJ63" s="39">
        <v>0</v>
      </c>
      <c r="AK63" s="39">
        <v>50.112629394714538</v>
      </c>
      <c r="AL63" s="39">
        <v>89.916158679452082</v>
      </c>
      <c r="AM63" s="39">
        <v>90.323159368435597</v>
      </c>
      <c r="AN63" s="39">
        <v>10.665774742329107</v>
      </c>
      <c r="AO63" s="39">
        <v>0</v>
      </c>
      <c r="AP63" s="39">
        <v>0</v>
      </c>
      <c r="AQ63" s="39">
        <v>100.9889341107647</v>
      </c>
      <c r="AR63" s="39">
        <v>12.022155797134428</v>
      </c>
      <c r="AS63" s="72">
        <v>8.4002350173199538</v>
      </c>
      <c r="AT63" s="39">
        <v>90.323159368435597</v>
      </c>
      <c r="AU63" s="39">
        <v>12.625100494628928</v>
      </c>
      <c r="AV63" s="39">
        <v>0</v>
      </c>
      <c r="AW63" s="39">
        <v>0</v>
      </c>
      <c r="AX63" s="39">
        <v>102.94825986306452</v>
      </c>
      <c r="AY63" s="39">
        <v>27.781373487603105</v>
      </c>
      <c r="AZ63" s="72">
        <v>3.7056576741608249</v>
      </c>
      <c r="BA63" s="39">
        <v>90.323159368435597</v>
      </c>
      <c r="BB63" s="39">
        <v>23.290875236958037</v>
      </c>
      <c r="BC63" s="39">
        <v>0</v>
      </c>
      <c r="BD63" s="39">
        <v>0</v>
      </c>
      <c r="BE63" s="39">
        <v>113.61403460539363</v>
      </c>
      <c r="BF63" s="39">
        <v>39.803529284737536</v>
      </c>
      <c r="BG63" s="39">
        <v>6.9369192942676792</v>
      </c>
      <c r="BH63" s="72">
        <v>2.8543708723075056</v>
      </c>
      <c r="BI63" s="39">
        <v>5.0504736710721794</v>
      </c>
      <c r="BJ63" s="39">
        <v>11.670876481138757</v>
      </c>
      <c r="BK63" s="39">
        <v>0</v>
      </c>
      <c r="BL63" s="39">
        <v>21.052173970872186</v>
      </c>
      <c r="BM63" s="39">
        <v>37.773524123083128</v>
      </c>
      <c r="BN63" s="39">
        <v>90.323159368435597</v>
      </c>
      <c r="BO63" s="39">
        <v>0</v>
      </c>
      <c r="BP63" s="39">
        <v>23.290875236958037</v>
      </c>
      <c r="BQ63" s="39">
        <v>0</v>
      </c>
      <c r="BR63" s="39">
        <v>0</v>
      </c>
      <c r="BS63" s="39">
        <v>0</v>
      </c>
      <c r="BT63" s="39">
        <v>0</v>
      </c>
      <c r="BU63" s="39">
        <v>0</v>
      </c>
      <c r="BV63" s="39">
        <v>0</v>
      </c>
      <c r="BW63" s="39">
        <v>0</v>
      </c>
      <c r="BX63" s="39">
        <v>89.916158679452082</v>
      </c>
      <c r="BY63" s="39"/>
      <c r="BZ63" s="39">
        <v>0</v>
      </c>
      <c r="CA63" s="39">
        <v>0</v>
      </c>
      <c r="CB63" s="39">
        <v>113.61403460539363</v>
      </c>
      <c r="CC63" s="39">
        <v>89.916158679452082</v>
      </c>
      <c r="CD63" s="72">
        <v>1.2635552527374265</v>
      </c>
      <c r="CE63" s="39">
        <v>27.989093265139868</v>
      </c>
      <c r="CF63" s="39">
        <v>1.6639773810702478</v>
      </c>
      <c r="CG63" s="39">
        <v>0</v>
      </c>
      <c r="CH63" s="39">
        <v>1.6639773810702478</v>
      </c>
      <c r="CI63" s="39">
        <v>8.3198206514398618E-2</v>
      </c>
      <c r="CJ63" s="39">
        <v>0</v>
      </c>
      <c r="CK63" s="39">
        <v>8.3198206514398618E-2</v>
      </c>
      <c r="CL63" s="39"/>
      <c r="CM63" s="39">
        <v>0</v>
      </c>
      <c r="CN63" s="39" t="s">
        <v>432</v>
      </c>
      <c r="CO63" s="39">
        <v>0</v>
      </c>
      <c r="CP63" s="39">
        <v>0</v>
      </c>
      <c r="CQ63" s="39">
        <v>0</v>
      </c>
      <c r="CR63" s="39">
        <v>0</v>
      </c>
      <c r="CS63" s="39">
        <v>0</v>
      </c>
      <c r="CT63" s="39">
        <v>0</v>
      </c>
      <c r="CU63" s="39">
        <v>0</v>
      </c>
      <c r="CV63" s="39">
        <v>9999</v>
      </c>
      <c r="CW63" s="72">
        <v>9999</v>
      </c>
    </row>
    <row r="64" spans="1:131" s="19" customFormat="1">
      <c r="A64" s="19" t="s">
        <v>484</v>
      </c>
      <c r="B64" s="19" t="s">
        <v>484</v>
      </c>
      <c r="C64" s="39">
        <v>13</v>
      </c>
      <c r="D64" s="39">
        <v>222.86747099807513</v>
      </c>
      <c r="E64" s="39">
        <v>0</v>
      </c>
      <c r="F64" s="39">
        <v>63.074746599256621</v>
      </c>
      <c r="G64" s="39">
        <v>0</v>
      </c>
      <c r="H64" s="39">
        <v>0</v>
      </c>
      <c r="I64" s="39" t="s">
        <v>432</v>
      </c>
      <c r="J64" s="39"/>
      <c r="K64" s="39"/>
      <c r="L64" s="39">
        <v>239.51705963219337</v>
      </c>
      <c r="M64" s="39">
        <v>4.1276728661440311E-2</v>
      </c>
      <c r="N64" s="39">
        <v>4.0978811744245919E-2</v>
      </c>
      <c r="O64" s="39">
        <v>0</v>
      </c>
      <c r="P64" s="39">
        <v>0</v>
      </c>
      <c r="Q64" s="39">
        <v>0</v>
      </c>
      <c r="R64" s="39">
        <v>12.577947056031229</v>
      </c>
      <c r="S64" s="39">
        <v>29.06572255154034</v>
      </c>
      <c r="T64" s="39">
        <v>0</v>
      </c>
      <c r="U64" s="39">
        <v>52.429365415100847</v>
      </c>
      <c r="V64" s="39" t="s">
        <v>225</v>
      </c>
      <c r="W64" s="39" t="s">
        <v>225</v>
      </c>
      <c r="X64" s="39" t="s">
        <v>225</v>
      </c>
      <c r="Y64" s="39" t="s">
        <v>225</v>
      </c>
      <c r="Z64" s="39">
        <v>0</v>
      </c>
      <c r="AA64" s="39">
        <v>0</v>
      </c>
      <c r="AB64" s="39">
        <v>0</v>
      </c>
      <c r="AC64" s="39">
        <v>0</v>
      </c>
      <c r="AD64" s="39">
        <v>0</v>
      </c>
      <c r="AE64" s="39">
        <v>0</v>
      </c>
      <c r="AF64" s="39">
        <v>0</v>
      </c>
      <c r="AG64" s="39">
        <v>0</v>
      </c>
      <c r="AH64" s="39">
        <v>12.577947056031229</v>
      </c>
      <c r="AI64" s="39">
        <v>29.06572255154034</v>
      </c>
      <c r="AJ64" s="39">
        <v>0</v>
      </c>
      <c r="AK64" s="39">
        <v>52.429365415100847</v>
      </c>
      <c r="AL64" s="39">
        <v>94.073035022672414</v>
      </c>
      <c r="AM64" s="39">
        <v>123.51372422691556</v>
      </c>
      <c r="AN64" s="39">
        <v>14.585069537003029</v>
      </c>
      <c r="AO64" s="39">
        <v>0</v>
      </c>
      <c r="AP64" s="39">
        <v>0</v>
      </c>
      <c r="AQ64" s="39">
        <v>138.09879376391859</v>
      </c>
      <c r="AR64" s="39">
        <v>12.577947056031229</v>
      </c>
      <c r="AS64" s="72">
        <v>10.979438309664301</v>
      </c>
      <c r="AT64" s="39">
        <v>123.51372422691556</v>
      </c>
      <c r="AU64" s="39">
        <v>17.264378169832192</v>
      </c>
      <c r="AV64" s="39">
        <v>0</v>
      </c>
      <c r="AW64" s="39">
        <v>0</v>
      </c>
      <c r="AX64" s="39">
        <v>140.77810239674776</v>
      </c>
      <c r="AY64" s="39">
        <v>29.06572255154034</v>
      </c>
      <c r="AZ64" s="72">
        <v>4.8434406592547345</v>
      </c>
      <c r="BA64" s="39">
        <v>123.51372422691556</v>
      </c>
      <c r="BB64" s="39">
        <v>31.849447706835221</v>
      </c>
      <c r="BC64" s="39">
        <v>0</v>
      </c>
      <c r="BD64" s="39">
        <v>0</v>
      </c>
      <c r="BE64" s="39">
        <v>155.36317193375078</v>
      </c>
      <c r="BF64" s="39">
        <v>41.643669607571567</v>
      </c>
      <c r="BG64" s="39">
        <v>3.0088712330965199</v>
      </c>
      <c r="BH64" s="72">
        <v>3.7307752510240588</v>
      </c>
      <c r="BI64" s="39">
        <v>3.8640561191959666</v>
      </c>
      <c r="BJ64" s="39">
        <v>8.9292459718438177</v>
      </c>
      <c r="BK64" s="39">
        <v>0</v>
      </c>
      <c r="BL64" s="39">
        <v>16.106762840970795</v>
      </c>
      <c r="BM64" s="39">
        <v>28.900064932010579</v>
      </c>
      <c r="BN64" s="39">
        <v>123.51372422691556</v>
      </c>
      <c r="BO64" s="39">
        <v>0</v>
      </c>
      <c r="BP64" s="39">
        <v>31.849447706835221</v>
      </c>
      <c r="BQ64" s="39">
        <v>0</v>
      </c>
      <c r="BR64" s="39">
        <v>0</v>
      </c>
      <c r="BS64" s="39">
        <v>0</v>
      </c>
      <c r="BT64" s="39">
        <v>0</v>
      </c>
      <c r="BU64" s="39">
        <v>0</v>
      </c>
      <c r="BV64" s="39">
        <v>0</v>
      </c>
      <c r="BW64" s="39">
        <v>0</v>
      </c>
      <c r="BX64" s="39">
        <v>94.073035022672414</v>
      </c>
      <c r="BY64" s="39"/>
      <c r="BZ64" s="39">
        <v>0</v>
      </c>
      <c r="CA64" s="39">
        <v>0</v>
      </c>
      <c r="CB64" s="39">
        <v>155.36317193375078</v>
      </c>
      <c r="CC64" s="39">
        <v>94.073035022672414</v>
      </c>
      <c r="CD64" s="72">
        <v>1.6515165253922861</v>
      </c>
      <c r="CE64" s="39">
        <v>19.115634074067316</v>
      </c>
      <c r="CF64" s="39">
        <v>2.2754301864817026</v>
      </c>
      <c r="CG64" s="39">
        <v>0</v>
      </c>
      <c r="CH64" s="39">
        <v>2.2754301864817026</v>
      </c>
      <c r="CI64" s="39">
        <v>0.11377060332529185</v>
      </c>
      <c r="CJ64" s="39">
        <v>0</v>
      </c>
      <c r="CK64" s="39">
        <v>0.11377060332529185</v>
      </c>
      <c r="CL64" s="39"/>
      <c r="CM64" s="39">
        <v>0</v>
      </c>
      <c r="CN64" s="39" t="s">
        <v>432</v>
      </c>
      <c r="CO64" s="39">
        <v>0</v>
      </c>
      <c r="CP64" s="39">
        <v>0</v>
      </c>
      <c r="CQ64" s="39">
        <v>0</v>
      </c>
      <c r="CR64" s="39">
        <v>0</v>
      </c>
      <c r="CS64" s="39">
        <v>0</v>
      </c>
      <c r="CT64" s="39">
        <v>0</v>
      </c>
      <c r="CU64" s="39">
        <v>0</v>
      </c>
      <c r="CV64" s="39">
        <v>9999</v>
      </c>
      <c r="CW64" s="72">
        <v>9999</v>
      </c>
    </row>
    <row r="65" spans="1:101" s="19" customFormat="1">
      <c r="A65" s="19" t="s">
        <v>485</v>
      </c>
      <c r="B65" s="19" t="s">
        <v>485</v>
      </c>
      <c r="C65" s="39">
        <v>13</v>
      </c>
      <c r="D65" s="39">
        <v>222.86747099807513</v>
      </c>
      <c r="E65" s="39">
        <v>0</v>
      </c>
      <c r="F65" s="39">
        <v>63.074746599256621</v>
      </c>
      <c r="G65" s="39">
        <v>0</v>
      </c>
      <c r="H65" s="39">
        <v>0</v>
      </c>
      <c r="I65" s="39" t="s">
        <v>432</v>
      </c>
      <c r="J65" s="39"/>
      <c r="K65" s="39"/>
      <c r="L65" s="39">
        <v>239.51705963219337</v>
      </c>
      <c r="M65" s="39">
        <v>4.1276728661440311E-2</v>
      </c>
      <c r="N65" s="39">
        <v>4.0978811744245919E-2</v>
      </c>
      <c r="O65" s="39">
        <v>0</v>
      </c>
      <c r="P65" s="39">
        <v>0</v>
      </c>
      <c r="Q65" s="39">
        <v>0</v>
      </c>
      <c r="R65" s="39">
        <v>12.577947056031229</v>
      </c>
      <c r="S65" s="39">
        <v>29.06572255154034</v>
      </c>
      <c r="T65" s="39">
        <v>0</v>
      </c>
      <c r="U65" s="39">
        <v>52.429365415100847</v>
      </c>
      <c r="V65" s="39" t="s">
        <v>225</v>
      </c>
      <c r="W65" s="39" t="s">
        <v>225</v>
      </c>
      <c r="X65" s="39" t="s">
        <v>225</v>
      </c>
      <c r="Y65" s="39" t="s">
        <v>225</v>
      </c>
      <c r="Z65" s="39">
        <v>0</v>
      </c>
      <c r="AA65" s="39">
        <v>0</v>
      </c>
      <c r="AB65" s="39">
        <v>0</v>
      </c>
      <c r="AC65" s="39">
        <v>0</v>
      </c>
      <c r="AD65" s="39">
        <v>0</v>
      </c>
      <c r="AE65" s="39">
        <v>0</v>
      </c>
      <c r="AF65" s="39">
        <v>0</v>
      </c>
      <c r="AG65" s="39">
        <v>0</v>
      </c>
      <c r="AH65" s="39">
        <v>12.577947056031229</v>
      </c>
      <c r="AI65" s="39">
        <v>29.06572255154034</v>
      </c>
      <c r="AJ65" s="39">
        <v>0</v>
      </c>
      <c r="AK65" s="39">
        <v>52.429365415100847</v>
      </c>
      <c r="AL65" s="39">
        <v>94.073035022672414</v>
      </c>
      <c r="AM65" s="39">
        <v>123.51372422691556</v>
      </c>
      <c r="AN65" s="39">
        <v>14.585069537003029</v>
      </c>
      <c r="AO65" s="39">
        <v>0</v>
      </c>
      <c r="AP65" s="39">
        <v>0</v>
      </c>
      <c r="AQ65" s="39">
        <v>138.09879376391859</v>
      </c>
      <c r="AR65" s="39">
        <v>12.577947056031229</v>
      </c>
      <c r="AS65" s="72">
        <v>10.979438309664301</v>
      </c>
      <c r="AT65" s="39">
        <v>123.51372422691556</v>
      </c>
      <c r="AU65" s="39">
        <v>17.264378169832192</v>
      </c>
      <c r="AV65" s="39">
        <v>0</v>
      </c>
      <c r="AW65" s="39">
        <v>0</v>
      </c>
      <c r="AX65" s="39">
        <v>140.77810239674776</v>
      </c>
      <c r="AY65" s="39">
        <v>29.06572255154034</v>
      </c>
      <c r="AZ65" s="72">
        <v>4.8434406592547345</v>
      </c>
      <c r="BA65" s="39">
        <v>123.51372422691556</v>
      </c>
      <c r="BB65" s="39">
        <v>31.849447706835221</v>
      </c>
      <c r="BC65" s="39">
        <v>0</v>
      </c>
      <c r="BD65" s="39">
        <v>0</v>
      </c>
      <c r="BE65" s="39">
        <v>155.36317193375078</v>
      </c>
      <c r="BF65" s="39">
        <v>41.643669607571567</v>
      </c>
      <c r="BG65" s="39">
        <v>3.0088712330965199</v>
      </c>
      <c r="BH65" s="72">
        <v>3.7307752510240588</v>
      </c>
      <c r="BI65" s="39">
        <v>3.8640561191959666</v>
      </c>
      <c r="BJ65" s="39">
        <v>8.9292459718438177</v>
      </c>
      <c r="BK65" s="39">
        <v>0</v>
      </c>
      <c r="BL65" s="39">
        <v>16.106762840970795</v>
      </c>
      <c r="BM65" s="39">
        <v>28.900064932010579</v>
      </c>
      <c r="BN65" s="39">
        <v>123.51372422691556</v>
      </c>
      <c r="BO65" s="39">
        <v>0</v>
      </c>
      <c r="BP65" s="39">
        <v>31.849447706835221</v>
      </c>
      <c r="BQ65" s="39">
        <v>0</v>
      </c>
      <c r="BR65" s="39">
        <v>0</v>
      </c>
      <c r="BS65" s="39">
        <v>0</v>
      </c>
      <c r="BT65" s="39">
        <v>0</v>
      </c>
      <c r="BU65" s="39">
        <v>0</v>
      </c>
      <c r="BV65" s="39">
        <v>0</v>
      </c>
      <c r="BW65" s="39">
        <v>0</v>
      </c>
      <c r="BX65" s="39">
        <v>94.073035022672414</v>
      </c>
      <c r="BY65" s="39"/>
      <c r="BZ65" s="39">
        <v>0</v>
      </c>
      <c r="CA65" s="39">
        <v>0</v>
      </c>
      <c r="CB65" s="39">
        <v>155.36317193375078</v>
      </c>
      <c r="CC65" s="39">
        <v>94.073035022672414</v>
      </c>
      <c r="CD65" s="72">
        <v>1.6515165253922861</v>
      </c>
      <c r="CE65" s="39">
        <v>19.115634074067316</v>
      </c>
      <c r="CF65" s="39">
        <v>2.2754301864817026</v>
      </c>
      <c r="CG65" s="39">
        <v>0</v>
      </c>
      <c r="CH65" s="39">
        <v>2.2754301864817026</v>
      </c>
      <c r="CI65" s="39">
        <v>0.11377060332529185</v>
      </c>
      <c r="CJ65" s="39">
        <v>0</v>
      </c>
      <c r="CK65" s="39">
        <v>0.11377060332529185</v>
      </c>
      <c r="CL65" s="39"/>
      <c r="CM65" s="39">
        <v>0</v>
      </c>
      <c r="CN65" s="39" t="s">
        <v>432</v>
      </c>
      <c r="CO65" s="39">
        <v>0</v>
      </c>
      <c r="CP65" s="39">
        <v>0</v>
      </c>
      <c r="CQ65" s="39">
        <v>0</v>
      </c>
      <c r="CR65" s="39">
        <v>0</v>
      </c>
      <c r="CS65" s="39">
        <v>0</v>
      </c>
      <c r="CT65" s="39">
        <v>0</v>
      </c>
      <c r="CU65" s="39">
        <v>0</v>
      </c>
      <c r="CV65" s="39">
        <v>9999</v>
      </c>
      <c r="CW65" s="72">
        <v>9999</v>
      </c>
    </row>
    <row r="66" spans="1:101" s="19" customFormat="1">
      <c r="A66" s="19" t="s">
        <v>494</v>
      </c>
      <c r="B66" s="19" t="s">
        <v>494</v>
      </c>
      <c r="C66" s="39">
        <v>13</v>
      </c>
      <c r="D66" s="39">
        <v>245.20150034252799</v>
      </c>
      <c r="E66" s="39">
        <v>0</v>
      </c>
      <c r="F66" s="39">
        <v>93.19321657875993</v>
      </c>
      <c r="G66" s="39">
        <v>0</v>
      </c>
      <c r="H66" s="39">
        <v>0</v>
      </c>
      <c r="I66" s="39" t="s">
        <v>432</v>
      </c>
      <c r="J66" s="39"/>
      <c r="K66" s="39"/>
      <c r="L66" s="39">
        <v>263.51958011831977</v>
      </c>
      <c r="M66" s="39">
        <v>4.5413158554233356E-2</v>
      </c>
      <c r="N66" s="39">
        <v>4.5085386741028216E-2</v>
      </c>
      <c r="O66" s="39">
        <v>0</v>
      </c>
      <c r="P66" s="39">
        <v>0</v>
      </c>
      <c r="Q66" s="39">
        <v>0</v>
      </c>
      <c r="R66" s="39">
        <v>18.583972307590834</v>
      </c>
      <c r="S66" s="39">
        <v>42.94473339661058</v>
      </c>
      <c r="T66" s="39">
        <v>0</v>
      </c>
      <c r="U66" s="39">
        <v>77.464618879246103</v>
      </c>
      <c r="V66" s="39" t="s">
        <v>225</v>
      </c>
      <c r="W66" s="39" t="s">
        <v>225</v>
      </c>
      <c r="X66" s="39" t="s">
        <v>225</v>
      </c>
      <c r="Y66" s="39" t="s">
        <v>225</v>
      </c>
      <c r="Z66" s="39">
        <v>0</v>
      </c>
      <c r="AA66" s="39">
        <v>0</v>
      </c>
      <c r="AB66" s="39">
        <v>0</v>
      </c>
      <c r="AC66" s="39">
        <v>0</v>
      </c>
      <c r="AD66" s="39">
        <v>0</v>
      </c>
      <c r="AE66" s="39">
        <v>0</v>
      </c>
      <c r="AF66" s="39">
        <v>0</v>
      </c>
      <c r="AG66" s="39">
        <v>0</v>
      </c>
      <c r="AH66" s="39">
        <v>18.583972307590834</v>
      </c>
      <c r="AI66" s="39">
        <v>42.94473339661058</v>
      </c>
      <c r="AJ66" s="39">
        <v>0</v>
      </c>
      <c r="AK66" s="39">
        <v>77.464618879246103</v>
      </c>
      <c r="AL66" s="39">
        <v>138.99332458344753</v>
      </c>
      <c r="AM66" s="39">
        <v>135.89130059089933</v>
      </c>
      <c r="AN66" s="39">
        <v>16.046670772802596</v>
      </c>
      <c r="AO66" s="39">
        <v>0</v>
      </c>
      <c r="AP66" s="39">
        <v>0</v>
      </c>
      <c r="AQ66" s="39">
        <v>151.93797136370193</v>
      </c>
      <c r="AR66" s="39">
        <v>18.583972307590834</v>
      </c>
      <c r="AS66" s="72">
        <v>8.175753216207772</v>
      </c>
      <c r="AT66" s="39">
        <v>135.89130059089933</v>
      </c>
      <c r="AU66" s="39">
        <v>18.994478695189226</v>
      </c>
      <c r="AV66" s="39">
        <v>0</v>
      </c>
      <c r="AW66" s="39">
        <v>0</v>
      </c>
      <c r="AX66" s="39">
        <v>154.88577928608856</v>
      </c>
      <c r="AY66" s="39">
        <v>42.94473339661058</v>
      </c>
      <c r="AZ66" s="72">
        <v>3.6066303603671446</v>
      </c>
      <c r="BA66" s="39">
        <v>135.89130059089933</v>
      </c>
      <c r="BB66" s="39">
        <v>35.041149467991822</v>
      </c>
      <c r="BC66" s="39">
        <v>0</v>
      </c>
      <c r="BD66" s="39">
        <v>0</v>
      </c>
      <c r="BE66" s="39">
        <v>170.93245005889116</v>
      </c>
      <c r="BF66" s="39">
        <v>61.528705704201414</v>
      </c>
      <c r="BG66" s="39">
        <v>7.3960377020682557</v>
      </c>
      <c r="BH66" s="72">
        <v>2.7780927309059136</v>
      </c>
      <c r="BI66" s="39">
        <v>5.1891446162646533</v>
      </c>
      <c r="BJ66" s="39">
        <v>11.991323943746867</v>
      </c>
      <c r="BK66" s="39">
        <v>0</v>
      </c>
      <c r="BL66" s="39">
        <v>21.630203885099522</v>
      </c>
      <c r="BM66" s="39">
        <v>38.810672445111045</v>
      </c>
      <c r="BN66" s="39">
        <v>135.89130059089933</v>
      </c>
      <c r="BO66" s="39">
        <v>0</v>
      </c>
      <c r="BP66" s="39">
        <v>35.041149467991822</v>
      </c>
      <c r="BQ66" s="39">
        <v>0</v>
      </c>
      <c r="BR66" s="39">
        <v>0</v>
      </c>
      <c r="BS66" s="39">
        <v>0</v>
      </c>
      <c r="BT66" s="39">
        <v>0</v>
      </c>
      <c r="BU66" s="39">
        <v>0</v>
      </c>
      <c r="BV66" s="39">
        <v>0</v>
      </c>
      <c r="BW66" s="39">
        <v>0</v>
      </c>
      <c r="BX66" s="39">
        <v>138.99332458344753</v>
      </c>
      <c r="BY66" s="39"/>
      <c r="BZ66" s="39">
        <v>0</v>
      </c>
      <c r="CA66" s="39">
        <v>0</v>
      </c>
      <c r="CB66" s="39">
        <v>170.93245005889116</v>
      </c>
      <c r="CC66" s="39">
        <v>138.99332458344753</v>
      </c>
      <c r="CD66" s="72">
        <v>1.2297889166343978</v>
      </c>
      <c r="CE66" s="39">
        <v>29.026241587167782</v>
      </c>
      <c r="CF66" s="39">
        <v>2.503455946941715</v>
      </c>
      <c r="CG66" s="39">
        <v>0</v>
      </c>
      <c r="CH66" s="39">
        <v>2.503455946941715</v>
      </c>
      <c r="CI66" s="39">
        <v>0.12517180055620189</v>
      </c>
      <c r="CJ66" s="39">
        <v>0</v>
      </c>
      <c r="CK66" s="39">
        <v>0.12517180055620189</v>
      </c>
      <c r="CL66" s="39"/>
      <c r="CM66" s="39">
        <v>0</v>
      </c>
      <c r="CN66" s="39" t="s">
        <v>432</v>
      </c>
      <c r="CO66" s="39">
        <v>0</v>
      </c>
      <c r="CP66" s="39">
        <v>0</v>
      </c>
      <c r="CQ66" s="39">
        <v>0</v>
      </c>
      <c r="CR66" s="39">
        <v>0</v>
      </c>
      <c r="CS66" s="39">
        <v>0</v>
      </c>
      <c r="CT66" s="39">
        <v>0</v>
      </c>
      <c r="CU66" s="39">
        <v>0</v>
      </c>
      <c r="CV66" s="39">
        <v>9999</v>
      </c>
      <c r="CW66" s="72">
        <v>9999</v>
      </c>
    </row>
    <row r="67" spans="1:101" s="19" customFormat="1">
      <c r="A67" s="19" t="s">
        <v>493</v>
      </c>
      <c r="B67" s="19" t="s">
        <v>493</v>
      </c>
      <c r="C67" s="39">
        <v>13</v>
      </c>
      <c r="D67" s="39">
        <v>177.39990080508278</v>
      </c>
      <c r="E67" s="39">
        <v>0</v>
      </c>
      <c r="F67" s="39">
        <v>66.945860992660556</v>
      </c>
      <c r="G67" s="39">
        <v>0</v>
      </c>
      <c r="H67" s="39">
        <v>0</v>
      </c>
      <c r="I67" s="39" t="s">
        <v>432</v>
      </c>
      <c r="J67" s="39"/>
      <c r="K67" s="39"/>
      <c r="L67" s="39">
        <v>190.65277866523277</v>
      </c>
      <c r="M67" s="39">
        <v>3.2855793343484707E-2</v>
      </c>
      <c r="N67" s="39">
        <v>3.261865496110096E-2</v>
      </c>
      <c r="O67" s="39">
        <v>0</v>
      </c>
      <c r="P67" s="39">
        <v>0</v>
      </c>
      <c r="Q67" s="39">
        <v>0</v>
      </c>
      <c r="R67" s="39">
        <v>13.349898978366008</v>
      </c>
      <c r="S67" s="39">
        <v>30.849586030831418</v>
      </c>
      <c r="T67" s="39">
        <v>0</v>
      </c>
      <c r="U67" s="39">
        <v>55.647136108417001</v>
      </c>
      <c r="V67" s="39" t="s">
        <v>225</v>
      </c>
      <c r="W67" s="39" t="s">
        <v>225</v>
      </c>
      <c r="X67" s="39" t="s">
        <v>225</v>
      </c>
      <c r="Y67" s="39" t="s">
        <v>225</v>
      </c>
      <c r="Z67" s="39">
        <v>0</v>
      </c>
      <c r="AA67" s="39">
        <v>0</v>
      </c>
      <c r="AB67" s="39">
        <v>0</v>
      </c>
      <c r="AC67" s="39">
        <v>0</v>
      </c>
      <c r="AD67" s="39">
        <v>0</v>
      </c>
      <c r="AE67" s="39">
        <v>0</v>
      </c>
      <c r="AF67" s="39">
        <v>0</v>
      </c>
      <c r="AG67" s="39">
        <v>0</v>
      </c>
      <c r="AH67" s="39">
        <v>13.349898978366008</v>
      </c>
      <c r="AI67" s="39">
        <v>30.849586030831418</v>
      </c>
      <c r="AJ67" s="39">
        <v>0</v>
      </c>
      <c r="AK67" s="39">
        <v>55.647136108417001</v>
      </c>
      <c r="AL67" s="39">
        <v>99.846621117614433</v>
      </c>
      <c r="AM67" s="39">
        <v>98.315480172117219</v>
      </c>
      <c r="AN67" s="39">
        <v>11.609544800380124</v>
      </c>
      <c r="AO67" s="39">
        <v>0</v>
      </c>
      <c r="AP67" s="39">
        <v>0</v>
      </c>
      <c r="AQ67" s="39">
        <v>109.92502497249734</v>
      </c>
      <c r="AR67" s="39">
        <v>13.349898978366008</v>
      </c>
      <c r="AS67" s="72">
        <v>8.2341465767370075</v>
      </c>
      <c r="AT67" s="39">
        <v>98.315480172117219</v>
      </c>
      <c r="AU67" s="39">
        <v>13.7422431415131</v>
      </c>
      <c r="AV67" s="39">
        <v>0</v>
      </c>
      <c r="AW67" s="39">
        <v>0</v>
      </c>
      <c r="AX67" s="39">
        <v>112.05772331363032</v>
      </c>
      <c r="AY67" s="39">
        <v>30.849586030831418</v>
      </c>
      <c r="AZ67" s="72">
        <v>3.6323898544907083</v>
      </c>
      <c r="BA67" s="39">
        <v>98.315480172117219</v>
      </c>
      <c r="BB67" s="39">
        <v>25.351787941893225</v>
      </c>
      <c r="BC67" s="39">
        <v>0</v>
      </c>
      <c r="BD67" s="39">
        <v>0</v>
      </c>
      <c r="BE67" s="39">
        <v>123.66726811401044</v>
      </c>
      <c r="BF67" s="39">
        <v>44.199485009197424</v>
      </c>
      <c r="BG67" s="39">
        <v>7.274200510401017</v>
      </c>
      <c r="BH67" s="72">
        <v>2.7979345933165658</v>
      </c>
      <c r="BI67" s="39">
        <v>5.1523452236874094</v>
      </c>
      <c r="BJ67" s="39">
        <v>11.906286144656868</v>
      </c>
      <c r="BK67" s="39">
        <v>0</v>
      </c>
      <c r="BL67" s="39">
        <v>21.476810903566733</v>
      </c>
      <c r="BM67" s="39">
        <v>38.535442271911009</v>
      </c>
      <c r="BN67" s="39">
        <v>98.315480172117219</v>
      </c>
      <c r="BO67" s="39">
        <v>0</v>
      </c>
      <c r="BP67" s="39">
        <v>25.351787941893225</v>
      </c>
      <c r="BQ67" s="39">
        <v>0</v>
      </c>
      <c r="BR67" s="39">
        <v>0</v>
      </c>
      <c r="BS67" s="39">
        <v>0</v>
      </c>
      <c r="BT67" s="39">
        <v>0</v>
      </c>
      <c r="BU67" s="39">
        <v>0</v>
      </c>
      <c r="BV67" s="39">
        <v>0</v>
      </c>
      <c r="BW67" s="39">
        <v>0</v>
      </c>
      <c r="BX67" s="39">
        <v>99.846621117614433</v>
      </c>
      <c r="BY67" s="39"/>
      <c r="BZ67" s="39">
        <v>0</v>
      </c>
      <c r="CA67" s="39">
        <v>0</v>
      </c>
      <c r="CB67" s="39">
        <v>123.66726811401044</v>
      </c>
      <c r="CC67" s="39">
        <v>99.846621117614433</v>
      </c>
      <c r="CD67" s="72">
        <v>1.2385723896288534</v>
      </c>
      <c r="CE67" s="39">
        <v>28.751011413967753</v>
      </c>
      <c r="CF67" s="39">
        <v>1.8112158206086113</v>
      </c>
      <c r="CG67" s="39">
        <v>0</v>
      </c>
      <c r="CH67" s="39">
        <v>1.8112158206086113</v>
      </c>
      <c r="CI67" s="39">
        <v>9.056006986598554E-2</v>
      </c>
      <c r="CJ67" s="39">
        <v>0</v>
      </c>
      <c r="CK67" s="39">
        <v>9.056006986598554E-2</v>
      </c>
      <c r="CL67" s="39"/>
      <c r="CM67" s="39">
        <v>0</v>
      </c>
      <c r="CN67" s="39" t="s">
        <v>432</v>
      </c>
      <c r="CO67" s="39">
        <v>0</v>
      </c>
      <c r="CP67" s="39">
        <v>0</v>
      </c>
      <c r="CQ67" s="39">
        <v>0</v>
      </c>
      <c r="CR67" s="39">
        <v>0</v>
      </c>
      <c r="CS67" s="39">
        <v>0</v>
      </c>
      <c r="CT67" s="39">
        <v>0</v>
      </c>
      <c r="CU67" s="39">
        <v>0</v>
      </c>
      <c r="CV67" s="39">
        <v>9999</v>
      </c>
      <c r="CW67" s="72">
        <v>9999</v>
      </c>
    </row>
    <row r="68" spans="1:101" s="19" customFormat="1">
      <c r="A68" s="19" t="s">
        <v>496</v>
      </c>
      <c r="B68" s="19" t="s">
        <v>496</v>
      </c>
      <c r="C68" s="39">
        <v>13</v>
      </c>
      <c r="D68" s="39">
        <v>131.13695086996103</v>
      </c>
      <c r="E68" s="39">
        <v>0</v>
      </c>
      <c r="F68" s="39">
        <v>54.291251986424662</v>
      </c>
      <c r="G68" s="39">
        <v>0</v>
      </c>
      <c r="H68" s="39">
        <v>0</v>
      </c>
      <c r="I68" s="39" t="s">
        <v>432</v>
      </c>
      <c r="J68" s="39"/>
      <c r="K68" s="39"/>
      <c r="L68" s="39">
        <v>140.93369813388222</v>
      </c>
      <c r="M68" s="39">
        <v>2.4287547726490603E-2</v>
      </c>
      <c r="N68" s="39">
        <v>2.4112251098595595E-2</v>
      </c>
      <c r="O68" s="39">
        <v>0</v>
      </c>
      <c r="P68" s="39">
        <v>0</v>
      </c>
      <c r="Q68" s="39">
        <v>0</v>
      </c>
      <c r="R68" s="39">
        <v>10.826400895900672</v>
      </c>
      <c r="S68" s="39">
        <v>25.018165784145705</v>
      </c>
      <c r="T68" s="39">
        <v>0</v>
      </c>
      <c r="U68" s="39">
        <v>45.128296865375361</v>
      </c>
      <c r="V68" s="39" t="s">
        <v>225</v>
      </c>
      <c r="W68" s="39" t="s">
        <v>225</v>
      </c>
      <c r="X68" s="39" t="s">
        <v>225</v>
      </c>
      <c r="Y68" s="39" t="s">
        <v>225</v>
      </c>
      <c r="Z68" s="39">
        <v>0</v>
      </c>
      <c r="AA68" s="39">
        <v>0</v>
      </c>
      <c r="AB68" s="39">
        <v>0</v>
      </c>
      <c r="AC68" s="39">
        <v>0</v>
      </c>
      <c r="AD68" s="39">
        <v>0</v>
      </c>
      <c r="AE68" s="39">
        <v>0</v>
      </c>
      <c r="AF68" s="39">
        <v>0</v>
      </c>
      <c r="AG68" s="39">
        <v>0</v>
      </c>
      <c r="AH68" s="39">
        <v>10.826400895900672</v>
      </c>
      <c r="AI68" s="39">
        <v>25.018165784145705</v>
      </c>
      <c r="AJ68" s="39">
        <v>0</v>
      </c>
      <c r="AK68" s="39">
        <v>45.128296865375361</v>
      </c>
      <c r="AL68" s="39">
        <v>80.972863545421745</v>
      </c>
      <c r="AM68" s="39">
        <v>72.676434623565314</v>
      </c>
      <c r="AN68" s="39">
        <v>8.5819681927716172</v>
      </c>
      <c r="AO68" s="39">
        <v>0</v>
      </c>
      <c r="AP68" s="39">
        <v>0</v>
      </c>
      <c r="AQ68" s="39">
        <v>81.258402816336925</v>
      </c>
      <c r="AR68" s="39">
        <v>10.826400895900672</v>
      </c>
      <c r="AS68" s="72">
        <v>7.5055785941849571</v>
      </c>
      <c r="AT68" s="39">
        <v>72.676434623565314</v>
      </c>
      <c r="AU68" s="39">
        <v>10.15849420159331</v>
      </c>
      <c r="AV68" s="39">
        <v>0</v>
      </c>
      <c r="AW68" s="39">
        <v>0</v>
      </c>
      <c r="AX68" s="39">
        <v>82.834928825158627</v>
      </c>
      <c r="AY68" s="39">
        <v>25.018165784145705</v>
      </c>
      <c r="AZ68" s="72">
        <v>3.3109912828882146</v>
      </c>
      <c r="BA68" s="39">
        <v>72.676434623565314</v>
      </c>
      <c r="BB68" s="39">
        <v>18.740462394364926</v>
      </c>
      <c r="BC68" s="39">
        <v>0</v>
      </c>
      <c r="BD68" s="39">
        <v>0</v>
      </c>
      <c r="BE68" s="39">
        <v>91.416897017930239</v>
      </c>
      <c r="BF68" s="39">
        <v>35.844566680046377</v>
      </c>
      <c r="BG68" s="39">
        <v>8.9300851947293935</v>
      </c>
      <c r="BH68" s="72">
        <v>2.5503697069051015</v>
      </c>
      <c r="BI68" s="39">
        <v>5.6524843825714397</v>
      </c>
      <c r="BJ68" s="39">
        <v>13.062031670101216</v>
      </c>
      <c r="BK68" s="39">
        <v>0</v>
      </c>
      <c r="BL68" s="39">
        <v>23.561569139765414</v>
      </c>
      <c r="BM68" s="39">
        <v>42.276085192438067</v>
      </c>
      <c r="BN68" s="39">
        <v>72.676434623565314</v>
      </c>
      <c r="BO68" s="39">
        <v>0</v>
      </c>
      <c r="BP68" s="39">
        <v>18.740462394364926</v>
      </c>
      <c r="BQ68" s="39">
        <v>0</v>
      </c>
      <c r="BR68" s="39">
        <v>0</v>
      </c>
      <c r="BS68" s="39">
        <v>0</v>
      </c>
      <c r="BT68" s="39">
        <v>0</v>
      </c>
      <c r="BU68" s="39">
        <v>0</v>
      </c>
      <c r="BV68" s="39">
        <v>0</v>
      </c>
      <c r="BW68" s="39">
        <v>0</v>
      </c>
      <c r="BX68" s="39">
        <v>80.972863545421745</v>
      </c>
      <c r="BY68" s="39"/>
      <c r="BZ68" s="39">
        <v>0</v>
      </c>
      <c r="CA68" s="39">
        <v>0</v>
      </c>
      <c r="CB68" s="39">
        <v>91.416897017930239</v>
      </c>
      <c r="CC68" s="39">
        <v>80.972863545421745</v>
      </c>
      <c r="CD68" s="72">
        <v>1.1289818960972018</v>
      </c>
      <c r="CE68" s="39">
        <v>32.491654334494811</v>
      </c>
      <c r="CF68" s="39">
        <v>1.3388807942064129</v>
      </c>
      <c r="CG68" s="39">
        <v>0</v>
      </c>
      <c r="CH68" s="39">
        <v>1.3388807942064129</v>
      </c>
      <c r="CI68" s="39">
        <v>6.6943506613594037E-2</v>
      </c>
      <c r="CJ68" s="39">
        <v>0</v>
      </c>
      <c r="CK68" s="39">
        <v>6.6943506613594037E-2</v>
      </c>
      <c r="CL68" s="39"/>
      <c r="CM68" s="39">
        <v>0</v>
      </c>
      <c r="CN68" s="39" t="s">
        <v>432</v>
      </c>
      <c r="CO68" s="39">
        <v>0</v>
      </c>
      <c r="CP68" s="39">
        <v>0</v>
      </c>
      <c r="CQ68" s="39">
        <v>0</v>
      </c>
      <c r="CR68" s="39">
        <v>0</v>
      </c>
      <c r="CS68" s="39">
        <v>0</v>
      </c>
      <c r="CT68" s="39">
        <v>0</v>
      </c>
      <c r="CU68" s="39">
        <v>0</v>
      </c>
      <c r="CV68" s="39">
        <v>9999</v>
      </c>
      <c r="CW68" s="72">
        <v>9999</v>
      </c>
    </row>
    <row r="69" spans="1:101" s="19" customFormat="1">
      <c r="A69" s="19" t="s">
        <v>497</v>
      </c>
      <c r="B69" s="19" t="s">
        <v>497</v>
      </c>
      <c r="C69" s="39">
        <v>13</v>
      </c>
      <c r="D69" s="39">
        <v>131.13695086996103</v>
      </c>
      <c r="E69" s="39">
        <v>0</v>
      </c>
      <c r="F69" s="39">
        <v>54.291251986424662</v>
      </c>
      <c r="G69" s="39">
        <v>0</v>
      </c>
      <c r="H69" s="39">
        <v>0</v>
      </c>
      <c r="I69" s="39" t="s">
        <v>432</v>
      </c>
      <c r="J69" s="39"/>
      <c r="K69" s="39"/>
      <c r="L69" s="39">
        <v>140.93369813388222</v>
      </c>
      <c r="M69" s="39">
        <v>2.4287547726490603E-2</v>
      </c>
      <c r="N69" s="39">
        <v>2.4112251098595595E-2</v>
      </c>
      <c r="O69" s="39">
        <v>0</v>
      </c>
      <c r="P69" s="39">
        <v>0</v>
      </c>
      <c r="Q69" s="39">
        <v>0</v>
      </c>
      <c r="R69" s="39">
        <v>10.826400895900672</v>
      </c>
      <c r="S69" s="39">
        <v>25.018165784145705</v>
      </c>
      <c r="T69" s="39">
        <v>0</v>
      </c>
      <c r="U69" s="39">
        <v>45.128296865375361</v>
      </c>
      <c r="V69" s="39" t="s">
        <v>225</v>
      </c>
      <c r="W69" s="39" t="s">
        <v>225</v>
      </c>
      <c r="X69" s="39" t="s">
        <v>225</v>
      </c>
      <c r="Y69" s="39" t="s">
        <v>225</v>
      </c>
      <c r="Z69" s="39">
        <v>0</v>
      </c>
      <c r="AA69" s="39">
        <v>0</v>
      </c>
      <c r="AB69" s="39">
        <v>0</v>
      </c>
      <c r="AC69" s="39">
        <v>0</v>
      </c>
      <c r="AD69" s="39">
        <v>0</v>
      </c>
      <c r="AE69" s="39">
        <v>0</v>
      </c>
      <c r="AF69" s="39">
        <v>0</v>
      </c>
      <c r="AG69" s="39">
        <v>0</v>
      </c>
      <c r="AH69" s="39">
        <v>10.826400895900672</v>
      </c>
      <c r="AI69" s="39">
        <v>25.018165784145705</v>
      </c>
      <c r="AJ69" s="39">
        <v>0</v>
      </c>
      <c r="AK69" s="39">
        <v>45.128296865375361</v>
      </c>
      <c r="AL69" s="39">
        <v>80.972863545421745</v>
      </c>
      <c r="AM69" s="39">
        <v>72.676434623565314</v>
      </c>
      <c r="AN69" s="39">
        <v>8.5819681927716172</v>
      </c>
      <c r="AO69" s="39">
        <v>0</v>
      </c>
      <c r="AP69" s="39">
        <v>0</v>
      </c>
      <c r="AQ69" s="39">
        <v>81.258402816336925</v>
      </c>
      <c r="AR69" s="39">
        <v>10.826400895900672</v>
      </c>
      <c r="AS69" s="72">
        <v>7.5055785941849571</v>
      </c>
      <c r="AT69" s="39">
        <v>72.676434623565314</v>
      </c>
      <c r="AU69" s="39">
        <v>10.15849420159331</v>
      </c>
      <c r="AV69" s="39">
        <v>0</v>
      </c>
      <c r="AW69" s="39">
        <v>0</v>
      </c>
      <c r="AX69" s="39">
        <v>82.834928825158627</v>
      </c>
      <c r="AY69" s="39">
        <v>25.018165784145705</v>
      </c>
      <c r="AZ69" s="72">
        <v>3.3109912828882146</v>
      </c>
      <c r="BA69" s="39">
        <v>72.676434623565314</v>
      </c>
      <c r="BB69" s="39">
        <v>18.740462394364926</v>
      </c>
      <c r="BC69" s="39">
        <v>0</v>
      </c>
      <c r="BD69" s="39">
        <v>0</v>
      </c>
      <c r="BE69" s="39">
        <v>91.416897017930239</v>
      </c>
      <c r="BF69" s="39">
        <v>35.844566680046377</v>
      </c>
      <c r="BG69" s="39">
        <v>8.9300851947293935</v>
      </c>
      <c r="BH69" s="72">
        <v>2.5503697069051015</v>
      </c>
      <c r="BI69" s="39">
        <v>5.6524843825714397</v>
      </c>
      <c r="BJ69" s="39">
        <v>13.062031670101216</v>
      </c>
      <c r="BK69" s="39">
        <v>0</v>
      </c>
      <c r="BL69" s="39">
        <v>23.561569139765414</v>
      </c>
      <c r="BM69" s="39">
        <v>42.276085192438067</v>
      </c>
      <c r="BN69" s="39">
        <v>72.676434623565314</v>
      </c>
      <c r="BO69" s="39">
        <v>0</v>
      </c>
      <c r="BP69" s="39">
        <v>18.740462394364926</v>
      </c>
      <c r="BQ69" s="39">
        <v>0</v>
      </c>
      <c r="BR69" s="39">
        <v>0</v>
      </c>
      <c r="BS69" s="39">
        <v>0</v>
      </c>
      <c r="BT69" s="39">
        <v>0</v>
      </c>
      <c r="BU69" s="39">
        <v>0</v>
      </c>
      <c r="BV69" s="39">
        <v>0</v>
      </c>
      <c r="BW69" s="39">
        <v>0</v>
      </c>
      <c r="BX69" s="39">
        <v>80.972863545421745</v>
      </c>
      <c r="BY69" s="39"/>
      <c r="BZ69" s="39">
        <v>0</v>
      </c>
      <c r="CA69" s="39">
        <v>0</v>
      </c>
      <c r="CB69" s="39">
        <v>91.416897017930239</v>
      </c>
      <c r="CC69" s="39">
        <v>80.972863545421745</v>
      </c>
      <c r="CD69" s="72">
        <v>1.1289818960972018</v>
      </c>
      <c r="CE69" s="39">
        <v>32.491654334494811</v>
      </c>
      <c r="CF69" s="39">
        <v>1.3388807942064129</v>
      </c>
      <c r="CG69" s="39">
        <v>0</v>
      </c>
      <c r="CH69" s="39">
        <v>1.3388807942064129</v>
      </c>
      <c r="CI69" s="39">
        <v>6.6943506613594037E-2</v>
      </c>
      <c r="CJ69" s="39">
        <v>0</v>
      </c>
      <c r="CK69" s="39">
        <v>6.6943506613594037E-2</v>
      </c>
      <c r="CL69" s="39"/>
      <c r="CM69" s="39">
        <v>0</v>
      </c>
      <c r="CN69" s="39" t="s">
        <v>432</v>
      </c>
      <c r="CO69" s="39">
        <v>0</v>
      </c>
      <c r="CP69" s="39">
        <v>0</v>
      </c>
      <c r="CQ69" s="39">
        <v>0</v>
      </c>
      <c r="CR69" s="39">
        <v>0</v>
      </c>
      <c r="CS69" s="39">
        <v>0</v>
      </c>
      <c r="CT69" s="39">
        <v>0</v>
      </c>
      <c r="CU69" s="39">
        <v>0</v>
      </c>
      <c r="CV69" s="39">
        <v>9999</v>
      </c>
      <c r="CW69" s="72">
        <v>9999</v>
      </c>
    </row>
    <row r="70" spans="1:101" s="19" customFormat="1">
      <c r="A70" s="19" t="s">
        <v>491</v>
      </c>
      <c r="B70" s="19" t="s">
        <v>491</v>
      </c>
      <c r="C70" s="39">
        <v>13</v>
      </c>
      <c r="D70" s="39">
        <v>242.92494258501361</v>
      </c>
      <c r="E70" s="39">
        <v>0</v>
      </c>
      <c r="F70" s="39">
        <v>87.890495677871499</v>
      </c>
      <c r="G70" s="39">
        <v>0</v>
      </c>
      <c r="H70" s="39">
        <v>0</v>
      </c>
      <c r="I70" s="39" t="s">
        <v>432</v>
      </c>
      <c r="J70" s="39"/>
      <c r="K70" s="39"/>
      <c r="L70" s="39">
        <v>261.0729493124835</v>
      </c>
      <c r="M70" s="39">
        <v>4.4991522967764888E-2</v>
      </c>
      <c r="N70" s="39">
        <v>4.4666794331143102E-2</v>
      </c>
      <c r="O70" s="39">
        <v>0</v>
      </c>
      <c r="P70" s="39">
        <v>0</v>
      </c>
      <c r="Q70" s="39">
        <v>0</v>
      </c>
      <c r="R70" s="39">
        <v>17.526538923545008</v>
      </c>
      <c r="S70" s="39">
        <v>40.501165680790479</v>
      </c>
      <c r="T70" s="39">
        <v>0</v>
      </c>
      <c r="U70" s="39">
        <v>73.056859723694473</v>
      </c>
      <c r="V70" s="39" t="s">
        <v>225</v>
      </c>
      <c r="W70" s="39" t="s">
        <v>225</v>
      </c>
      <c r="X70" s="39" t="s">
        <v>225</v>
      </c>
      <c r="Y70" s="39" t="s">
        <v>225</v>
      </c>
      <c r="Z70" s="39">
        <v>0</v>
      </c>
      <c r="AA70" s="39">
        <v>0</v>
      </c>
      <c r="AB70" s="39">
        <v>0</v>
      </c>
      <c r="AC70" s="39">
        <v>0</v>
      </c>
      <c r="AD70" s="39">
        <v>0</v>
      </c>
      <c r="AE70" s="39">
        <v>0</v>
      </c>
      <c r="AF70" s="39">
        <v>0</v>
      </c>
      <c r="AG70" s="39">
        <v>0</v>
      </c>
      <c r="AH70" s="39">
        <v>17.526538923545008</v>
      </c>
      <c r="AI70" s="39">
        <v>40.501165680790479</v>
      </c>
      <c r="AJ70" s="39">
        <v>0</v>
      </c>
      <c r="AK70" s="39">
        <v>73.056859723694473</v>
      </c>
      <c r="AL70" s="39">
        <v>131.08456432802996</v>
      </c>
      <c r="AM70" s="39">
        <v>134.62962644083575</v>
      </c>
      <c r="AN70" s="39">
        <v>15.897686477114876</v>
      </c>
      <c r="AO70" s="39">
        <v>0</v>
      </c>
      <c r="AP70" s="39">
        <v>0</v>
      </c>
      <c r="AQ70" s="39">
        <v>150.52731291795064</v>
      </c>
      <c r="AR70" s="39">
        <v>17.526538923545008</v>
      </c>
      <c r="AS70" s="72">
        <v>8.588536137944125</v>
      </c>
      <c r="AT70" s="39">
        <v>134.62962644083575</v>
      </c>
      <c r="AU70" s="39">
        <v>18.818125664057405</v>
      </c>
      <c r="AV70" s="39">
        <v>0</v>
      </c>
      <c r="AW70" s="39">
        <v>0</v>
      </c>
      <c r="AX70" s="39">
        <v>153.44775210489314</v>
      </c>
      <c r="AY70" s="39">
        <v>40.501165680790479</v>
      </c>
      <c r="AZ70" s="72">
        <v>3.7887243373262396</v>
      </c>
      <c r="BA70" s="39">
        <v>134.62962644083575</v>
      </c>
      <c r="BB70" s="39">
        <v>34.715812141172279</v>
      </c>
      <c r="BC70" s="39">
        <v>0</v>
      </c>
      <c r="BD70" s="39">
        <v>0</v>
      </c>
      <c r="BE70" s="39">
        <v>169.34543858200803</v>
      </c>
      <c r="BF70" s="39">
        <v>58.027704604335483</v>
      </c>
      <c r="BG70" s="39">
        <v>6.5703086261120305</v>
      </c>
      <c r="BH70" s="72">
        <v>2.9183549433274592</v>
      </c>
      <c r="BI70" s="39">
        <v>4.9397435260659499</v>
      </c>
      <c r="BJ70" s="39">
        <v>11.414995957989344</v>
      </c>
      <c r="BK70" s="39">
        <v>0</v>
      </c>
      <c r="BL70" s="39">
        <v>20.590611268378943</v>
      </c>
      <c r="BM70" s="39">
        <v>36.945350752434237</v>
      </c>
      <c r="BN70" s="39">
        <v>134.62962644083575</v>
      </c>
      <c r="BO70" s="39">
        <v>0</v>
      </c>
      <c r="BP70" s="39">
        <v>34.715812141172279</v>
      </c>
      <c r="BQ70" s="39">
        <v>0</v>
      </c>
      <c r="BR70" s="39">
        <v>0</v>
      </c>
      <c r="BS70" s="39">
        <v>0</v>
      </c>
      <c r="BT70" s="39">
        <v>0</v>
      </c>
      <c r="BU70" s="39">
        <v>0</v>
      </c>
      <c r="BV70" s="39">
        <v>0</v>
      </c>
      <c r="BW70" s="39">
        <v>0</v>
      </c>
      <c r="BX70" s="39">
        <v>131.08456432802996</v>
      </c>
      <c r="BY70" s="39"/>
      <c r="BZ70" s="39">
        <v>0</v>
      </c>
      <c r="CA70" s="39">
        <v>0</v>
      </c>
      <c r="CB70" s="39">
        <v>169.34543858200806</v>
      </c>
      <c r="CC70" s="39">
        <v>131.08456432802996</v>
      </c>
      <c r="CD70" s="72">
        <v>1.2918793257628178</v>
      </c>
      <c r="CE70" s="39">
        <v>27.160919894490963</v>
      </c>
      <c r="CF70" s="39">
        <v>2.4802127691934417</v>
      </c>
      <c r="CG70" s="39">
        <v>0</v>
      </c>
      <c r="CH70" s="39">
        <v>2.4802127691934417</v>
      </c>
      <c r="CI70" s="39">
        <v>0.12400965092342967</v>
      </c>
      <c r="CJ70" s="39">
        <v>0</v>
      </c>
      <c r="CK70" s="39">
        <v>0.12400965092342967</v>
      </c>
      <c r="CL70" s="39"/>
      <c r="CM70" s="39">
        <v>0</v>
      </c>
      <c r="CN70" s="39" t="s">
        <v>432</v>
      </c>
      <c r="CO70" s="39">
        <v>0</v>
      </c>
      <c r="CP70" s="39">
        <v>0</v>
      </c>
      <c r="CQ70" s="39">
        <v>0</v>
      </c>
      <c r="CR70" s="39">
        <v>0</v>
      </c>
      <c r="CS70" s="39">
        <v>0</v>
      </c>
      <c r="CT70" s="39">
        <v>0</v>
      </c>
      <c r="CU70" s="39">
        <v>0</v>
      </c>
      <c r="CV70" s="39">
        <v>9999</v>
      </c>
      <c r="CW70" s="72">
        <v>9999</v>
      </c>
    </row>
    <row r="71" spans="1:101" s="19" customFormat="1">
      <c r="A71" s="19" t="s">
        <v>486</v>
      </c>
      <c r="B71" s="19" t="s">
        <v>486</v>
      </c>
      <c r="C71" s="39">
        <v>13</v>
      </c>
      <c r="D71" s="39">
        <v>220.0958994315346</v>
      </c>
      <c r="E71" s="39">
        <v>0</v>
      </c>
      <c r="F71" s="39">
        <v>65.564766921203187</v>
      </c>
      <c r="G71" s="39">
        <v>0</v>
      </c>
      <c r="H71" s="39">
        <v>0</v>
      </c>
      <c r="I71" s="39" t="s">
        <v>432</v>
      </c>
      <c r="J71" s="39"/>
      <c r="K71" s="39"/>
      <c r="L71" s="39">
        <v>236.53843440166921</v>
      </c>
      <c r="M71" s="39">
        <v>4.0763412801545953E-2</v>
      </c>
      <c r="N71" s="39">
        <v>4.0469200768035084E-2</v>
      </c>
      <c r="O71" s="39">
        <v>0</v>
      </c>
      <c r="P71" s="39">
        <v>0</v>
      </c>
      <c r="Q71" s="39">
        <v>0</v>
      </c>
      <c r="R71" s="39">
        <v>13.074490371169254</v>
      </c>
      <c r="S71" s="39">
        <v>30.213158629012415</v>
      </c>
      <c r="T71" s="39">
        <v>0</v>
      </c>
      <c r="U71" s="39">
        <v>54.499134893206076</v>
      </c>
      <c r="V71" s="39" t="s">
        <v>225</v>
      </c>
      <c r="W71" s="39" t="s">
        <v>225</v>
      </c>
      <c r="X71" s="39" t="s">
        <v>225</v>
      </c>
      <c r="Y71" s="39" t="s">
        <v>225</v>
      </c>
      <c r="Z71" s="39">
        <v>0</v>
      </c>
      <c r="AA71" s="39">
        <v>0</v>
      </c>
      <c r="AB71" s="39">
        <v>0</v>
      </c>
      <c r="AC71" s="39">
        <v>0</v>
      </c>
      <c r="AD71" s="39">
        <v>0</v>
      </c>
      <c r="AE71" s="39">
        <v>0</v>
      </c>
      <c r="AF71" s="39">
        <v>0</v>
      </c>
      <c r="AG71" s="39">
        <v>0</v>
      </c>
      <c r="AH71" s="39">
        <v>13.074490371169254</v>
      </c>
      <c r="AI71" s="39">
        <v>30.213158629012415</v>
      </c>
      <c r="AJ71" s="39">
        <v>0</v>
      </c>
      <c r="AK71" s="39">
        <v>54.499134893206076</v>
      </c>
      <c r="AL71" s="39">
        <v>97.786783893387749</v>
      </c>
      <c r="AM71" s="39">
        <v>121.97771215385812</v>
      </c>
      <c r="AN71" s="39">
        <v>14.403690155598717</v>
      </c>
      <c r="AO71" s="39">
        <v>0</v>
      </c>
      <c r="AP71" s="39">
        <v>0</v>
      </c>
      <c r="AQ71" s="39">
        <v>136.38140230945683</v>
      </c>
      <c r="AR71" s="39">
        <v>13.074490371169254</v>
      </c>
      <c r="AS71" s="72">
        <v>10.431106562301917</v>
      </c>
      <c r="AT71" s="39">
        <v>121.97771215385812</v>
      </c>
      <c r="AU71" s="39">
        <v>17.049679006086023</v>
      </c>
      <c r="AV71" s="39">
        <v>0</v>
      </c>
      <c r="AW71" s="39">
        <v>0</v>
      </c>
      <c r="AX71" s="39">
        <v>139.02739115994416</v>
      </c>
      <c r="AY71" s="39">
        <v>30.213158629012415</v>
      </c>
      <c r="AZ71" s="72">
        <v>4.6015510283801326</v>
      </c>
      <c r="BA71" s="39">
        <v>121.97771215385812</v>
      </c>
      <c r="BB71" s="39">
        <v>31.453369161684741</v>
      </c>
      <c r="BC71" s="39">
        <v>0</v>
      </c>
      <c r="BD71" s="39">
        <v>0</v>
      </c>
      <c r="BE71" s="39">
        <v>153.43108131554288</v>
      </c>
      <c r="BF71" s="39">
        <v>43.287649000181673</v>
      </c>
      <c r="BG71" s="39">
        <v>3.6813764604390262</v>
      </c>
      <c r="BH71" s="72">
        <v>3.5444540153912945</v>
      </c>
      <c r="BI71" s="39">
        <v>4.0671778715326141</v>
      </c>
      <c r="BJ71" s="39">
        <v>9.3986294468496787</v>
      </c>
      <c r="BK71" s="39">
        <v>0</v>
      </c>
      <c r="BL71" s="39">
        <v>16.953446686082636</v>
      </c>
      <c r="BM71" s="39">
        <v>30.419254004464932</v>
      </c>
      <c r="BN71" s="39">
        <v>121.97771215385812</v>
      </c>
      <c r="BO71" s="39">
        <v>0</v>
      </c>
      <c r="BP71" s="39">
        <v>31.453369161684741</v>
      </c>
      <c r="BQ71" s="39">
        <v>0</v>
      </c>
      <c r="BR71" s="39">
        <v>0</v>
      </c>
      <c r="BS71" s="39">
        <v>0</v>
      </c>
      <c r="BT71" s="39">
        <v>0</v>
      </c>
      <c r="BU71" s="39">
        <v>0</v>
      </c>
      <c r="BV71" s="39">
        <v>0</v>
      </c>
      <c r="BW71" s="39">
        <v>0</v>
      </c>
      <c r="BX71" s="39">
        <v>97.786783893387749</v>
      </c>
      <c r="BY71" s="39"/>
      <c r="BZ71" s="39">
        <v>0</v>
      </c>
      <c r="CA71" s="39">
        <v>0</v>
      </c>
      <c r="CB71" s="39">
        <v>153.43108131554285</v>
      </c>
      <c r="CC71" s="39">
        <v>97.786783893387749</v>
      </c>
      <c r="CD71" s="72">
        <v>1.5690369925942285</v>
      </c>
      <c r="CE71" s="39">
        <v>20.634823146521668</v>
      </c>
      <c r="CF71" s="39">
        <v>2.2471330214523806</v>
      </c>
      <c r="CG71" s="39">
        <v>0</v>
      </c>
      <c r="CH71" s="39">
        <v>2.2471330214523806</v>
      </c>
      <c r="CI71" s="39">
        <v>0.11235575634079288</v>
      </c>
      <c r="CJ71" s="39">
        <v>0</v>
      </c>
      <c r="CK71" s="39">
        <v>0.11235575634079288</v>
      </c>
      <c r="CL71" s="39"/>
      <c r="CM71" s="39">
        <v>0</v>
      </c>
      <c r="CN71" s="39" t="s">
        <v>432</v>
      </c>
      <c r="CO71" s="39">
        <v>0</v>
      </c>
      <c r="CP71" s="39">
        <v>0</v>
      </c>
      <c r="CQ71" s="39">
        <v>0</v>
      </c>
      <c r="CR71" s="39">
        <v>0</v>
      </c>
      <c r="CS71" s="39">
        <v>0</v>
      </c>
      <c r="CT71" s="39">
        <v>0</v>
      </c>
      <c r="CU71" s="39">
        <v>0</v>
      </c>
      <c r="CV71" s="39">
        <v>9999</v>
      </c>
      <c r="CW71" s="72">
        <v>9999</v>
      </c>
    </row>
    <row r="72" spans="1:101" s="19" customFormat="1">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39"/>
      <c r="CN72" s="39"/>
      <c r="CO72" s="39"/>
      <c r="CP72" s="39"/>
      <c r="CQ72" s="39"/>
      <c r="CR72" s="39"/>
      <c r="CS72" s="39"/>
      <c r="CT72" s="39"/>
      <c r="CU72" s="39"/>
      <c r="CV72" s="39"/>
      <c r="CW72" s="39"/>
    </row>
    <row r="73" spans="1:101" s="19" customFormat="1">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39"/>
      <c r="CN73" s="39"/>
      <c r="CO73" s="39"/>
      <c r="CP73" s="39"/>
      <c r="CQ73" s="39"/>
      <c r="CR73" s="39"/>
      <c r="CS73" s="39"/>
      <c r="CT73" s="39"/>
      <c r="CU73" s="39"/>
      <c r="CV73" s="39"/>
      <c r="CW73" s="39"/>
    </row>
    <row r="74" spans="1:101" s="19" customFormat="1" ht="13.5" thickBot="1">
      <c r="A74" s="50" t="s">
        <v>226</v>
      </c>
      <c r="B74" s="52"/>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39"/>
      <c r="CN74" s="39"/>
      <c r="CO74" s="39"/>
      <c r="CP74" s="39"/>
      <c r="CQ74" s="39"/>
      <c r="CR74" s="39"/>
      <c r="CS74" s="39"/>
      <c r="CT74" s="39"/>
      <c r="CU74" s="39"/>
      <c r="CV74" s="39"/>
      <c r="CW74" s="39"/>
    </row>
    <row r="75" spans="1:101" s="19" customFormat="1" ht="26.25" thickBot="1">
      <c r="A75" s="62" t="s">
        <v>129</v>
      </c>
      <c r="B75" s="63"/>
      <c r="C75" s="64" t="s">
        <v>130</v>
      </c>
      <c r="D75" s="65"/>
      <c r="E75" s="65"/>
      <c r="F75" s="65"/>
      <c r="G75" s="65"/>
      <c r="H75" s="65"/>
      <c r="I75" s="65"/>
      <c r="J75" s="65"/>
      <c r="K75" s="66"/>
      <c r="L75" s="64" t="s">
        <v>131</v>
      </c>
      <c r="M75" s="65"/>
      <c r="N75" s="65"/>
      <c r="O75" s="65"/>
      <c r="P75" s="65"/>
      <c r="Q75" s="66"/>
      <c r="R75" s="64" t="s">
        <v>132</v>
      </c>
      <c r="S75" s="65"/>
      <c r="T75" s="65"/>
      <c r="U75" s="66"/>
      <c r="V75" s="64" t="s">
        <v>133</v>
      </c>
      <c r="W75" s="65"/>
      <c r="X75" s="65"/>
      <c r="Y75" s="66"/>
      <c r="Z75" s="64" t="s">
        <v>134</v>
      </c>
      <c r="AA75" s="65"/>
      <c r="AB75" s="65"/>
      <c r="AC75" s="66"/>
      <c r="AD75" s="64" t="s">
        <v>135</v>
      </c>
      <c r="AE75" s="65"/>
      <c r="AF75" s="65"/>
      <c r="AG75" s="66"/>
      <c r="AH75" s="64" t="s">
        <v>136</v>
      </c>
      <c r="AI75" s="65"/>
      <c r="AJ75" s="65"/>
      <c r="AK75" s="65"/>
      <c r="AL75" s="66"/>
      <c r="AM75" s="64" t="s">
        <v>137</v>
      </c>
      <c r="AN75" s="65"/>
      <c r="AO75" s="65"/>
      <c r="AP75" s="65"/>
      <c r="AQ75" s="65"/>
      <c r="AR75" s="65"/>
      <c r="AS75" s="66"/>
      <c r="AT75" s="64" t="s">
        <v>138</v>
      </c>
      <c r="AU75" s="65"/>
      <c r="AV75" s="65"/>
      <c r="AW75" s="65"/>
      <c r="AX75" s="65"/>
      <c r="AY75" s="65"/>
      <c r="AZ75" s="66"/>
      <c r="BA75" s="64" t="s">
        <v>139</v>
      </c>
      <c r="BB75" s="65"/>
      <c r="BC75" s="65"/>
      <c r="BD75" s="65"/>
      <c r="BE75" s="65"/>
      <c r="BF75" s="66"/>
      <c r="BG75" s="64" t="s">
        <v>140</v>
      </c>
      <c r="BH75" s="66"/>
      <c r="BI75" s="64" t="s">
        <v>141</v>
      </c>
      <c r="BJ75" s="65"/>
      <c r="BK75" s="65"/>
      <c r="BL75" s="65"/>
      <c r="BM75" s="66"/>
      <c r="BN75" s="64" t="s">
        <v>142</v>
      </c>
      <c r="BO75" s="65"/>
      <c r="BP75" s="65"/>
      <c r="BQ75" s="65"/>
      <c r="BR75" s="65"/>
      <c r="BS75" s="65"/>
      <c r="BT75" s="65"/>
      <c r="BU75" s="65"/>
      <c r="BV75" s="65"/>
      <c r="BW75" s="65"/>
      <c r="BX75" s="65"/>
      <c r="BY75" s="65"/>
      <c r="BZ75" s="65"/>
      <c r="CA75" s="65"/>
      <c r="CB75" s="65"/>
      <c r="CC75" s="66"/>
      <c r="CD75" s="64" t="s">
        <v>143</v>
      </c>
      <c r="CE75" s="66"/>
      <c r="CF75" s="64" t="s">
        <v>144</v>
      </c>
      <c r="CG75" s="65"/>
      <c r="CH75" s="65"/>
      <c r="CI75" s="65"/>
      <c r="CJ75" s="65"/>
      <c r="CK75" s="66"/>
      <c r="CL75" s="67"/>
      <c r="CM75" s="64" t="s">
        <v>18</v>
      </c>
      <c r="CN75" s="65"/>
      <c r="CO75" s="65"/>
      <c r="CP75" s="66"/>
      <c r="CQ75" s="64" t="s">
        <v>145</v>
      </c>
      <c r="CR75" s="65"/>
      <c r="CS75" s="65"/>
      <c r="CT75" s="65"/>
      <c r="CU75" s="66"/>
      <c r="CV75" s="64" t="s">
        <v>146</v>
      </c>
      <c r="CW75" s="66"/>
    </row>
    <row r="76" spans="1:101" s="19" customFormat="1" ht="127.5">
      <c r="A76" s="68" t="s">
        <v>147</v>
      </c>
      <c r="B76" s="69" t="s">
        <v>148</v>
      </c>
      <c r="C76" s="70" t="s">
        <v>9</v>
      </c>
      <c r="D76" s="70" t="s">
        <v>149</v>
      </c>
      <c r="E76" s="70" t="s">
        <v>150</v>
      </c>
      <c r="F76" s="70" t="s">
        <v>151</v>
      </c>
      <c r="G76" s="70" t="s">
        <v>152</v>
      </c>
      <c r="H76" s="70" t="s">
        <v>153</v>
      </c>
      <c r="I76" s="70" t="s">
        <v>154</v>
      </c>
      <c r="J76" s="70" t="s">
        <v>155</v>
      </c>
      <c r="K76" s="70" t="s">
        <v>156</v>
      </c>
      <c r="L76" s="70" t="s">
        <v>157</v>
      </c>
      <c r="M76" s="70" t="s">
        <v>158</v>
      </c>
      <c r="N76" s="70" t="s">
        <v>159</v>
      </c>
      <c r="O76" s="70" t="s">
        <v>160</v>
      </c>
      <c r="P76" s="70" t="s">
        <v>161</v>
      </c>
      <c r="Q76" s="70" t="s">
        <v>162</v>
      </c>
      <c r="R76" s="70" t="s">
        <v>163</v>
      </c>
      <c r="S76" s="70" t="s">
        <v>164</v>
      </c>
      <c r="T76" s="70" t="s">
        <v>165</v>
      </c>
      <c r="U76" s="70" t="s">
        <v>87</v>
      </c>
      <c r="V76" s="70" t="s">
        <v>163</v>
      </c>
      <c r="W76" s="70" t="s">
        <v>164</v>
      </c>
      <c r="X76" s="70" t="s">
        <v>165</v>
      </c>
      <c r="Y76" s="70" t="s">
        <v>87</v>
      </c>
      <c r="Z76" s="70" t="s">
        <v>163</v>
      </c>
      <c r="AA76" s="70" t="s">
        <v>164</v>
      </c>
      <c r="AB76" s="70" t="s">
        <v>165</v>
      </c>
      <c r="AC76" s="70" t="s">
        <v>87</v>
      </c>
      <c r="AD76" s="70" t="s">
        <v>163</v>
      </c>
      <c r="AE76" s="70" t="s">
        <v>164</v>
      </c>
      <c r="AF76" s="70" t="s">
        <v>165</v>
      </c>
      <c r="AG76" s="70" t="s">
        <v>87</v>
      </c>
      <c r="AH76" s="70" t="s">
        <v>163</v>
      </c>
      <c r="AI76" s="70" t="s">
        <v>164</v>
      </c>
      <c r="AJ76" s="70" t="s">
        <v>165</v>
      </c>
      <c r="AK76" s="70" t="s">
        <v>87</v>
      </c>
      <c r="AL76" s="70" t="s">
        <v>166</v>
      </c>
      <c r="AM76" s="70" t="s">
        <v>167</v>
      </c>
      <c r="AN76" s="70" t="s">
        <v>168</v>
      </c>
      <c r="AO76" s="70" t="s">
        <v>169</v>
      </c>
      <c r="AP76" s="70" t="s">
        <v>170</v>
      </c>
      <c r="AQ76" s="70" t="s">
        <v>171</v>
      </c>
      <c r="AR76" s="70" t="s">
        <v>172</v>
      </c>
      <c r="AS76" s="70" t="s">
        <v>173</v>
      </c>
      <c r="AT76" s="70" t="s">
        <v>174</v>
      </c>
      <c r="AU76" s="70" t="s">
        <v>175</v>
      </c>
      <c r="AV76" s="70" t="s">
        <v>176</v>
      </c>
      <c r="AW76" s="70" t="s">
        <v>177</v>
      </c>
      <c r="AX76" s="70" t="s">
        <v>178</v>
      </c>
      <c r="AY76" s="70" t="s">
        <v>179</v>
      </c>
      <c r="AZ76" s="70" t="s">
        <v>180</v>
      </c>
      <c r="BA76" s="70" t="s">
        <v>181</v>
      </c>
      <c r="BB76" s="70" t="s">
        <v>182</v>
      </c>
      <c r="BC76" s="70" t="s">
        <v>183</v>
      </c>
      <c r="BD76" s="70" t="s">
        <v>184</v>
      </c>
      <c r="BE76" s="70" t="s">
        <v>185</v>
      </c>
      <c r="BF76" s="70" t="s">
        <v>186</v>
      </c>
      <c r="BG76" s="70" t="s">
        <v>187</v>
      </c>
      <c r="BH76" s="70" t="s">
        <v>188</v>
      </c>
      <c r="BI76" s="70" t="s">
        <v>189</v>
      </c>
      <c r="BJ76" s="70" t="s">
        <v>190</v>
      </c>
      <c r="BK76" s="70" t="s">
        <v>191</v>
      </c>
      <c r="BL76" s="70" t="s">
        <v>192</v>
      </c>
      <c r="BM76" s="70" t="s">
        <v>193</v>
      </c>
      <c r="BN76" s="70" t="s">
        <v>194</v>
      </c>
      <c r="BO76" s="70" t="s">
        <v>195</v>
      </c>
      <c r="BP76" s="70" t="s">
        <v>196</v>
      </c>
      <c r="BQ76" s="70" t="s">
        <v>197</v>
      </c>
      <c r="BR76" s="70" t="s">
        <v>198</v>
      </c>
      <c r="BS76" s="70" t="s">
        <v>199</v>
      </c>
      <c r="BT76" s="70" t="s">
        <v>200</v>
      </c>
      <c r="BU76" s="70" t="s">
        <v>201</v>
      </c>
      <c r="BV76" s="70" t="s">
        <v>202</v>
      </c>
      <c r="BW76" s="70" t="s">
        <v>203</v>
      </c>
      <c r="BX76" s="70" t="s">
        <v>204</v>
      </c>
      <c r="BY76" s="70" t="s">
        <v>205</v>
      </c>
      <c r="BZ76" s="70" t="s">
        <v>206</v>
      </c>
      <c r="CA76" s="70" t="s">
        <v>207</v>
      </c>
      <c r="CB76" s="70" t="s">
        <v>208</v>
      </c>
      <c r="CC76" s="70" t="s">
        <v>209</v>
      </c>
      <c r="CD76" s="70" t="s">
        <v>210</v>
      </c>
      <c r="CE76" s="70" t="s">
        <v>48</v>
      </c>
      <c r="CF76" s="70" t="s">
        <v>211</v>
      </c>
      <c r="CG76" s="70" t="s">
        <v>212</v>
      </c>
      <c r="CH76" s="70" t="s">
        <v>213</v>
      </c>
      <c r="CI76" s="70" t="s">
        <v>327</v>
      </c>
      <c r="CJ76" s="70" t="s">
        <v>328</v>
      </c>
      <c r="CK76" s="70" t="s">
        <v>329</v>
      </c>
      <c r="CL76" s="70"/>
      <c r="CM76" s="70" t="s">
        <v>214</v>
      </c>
      <c r="CN76" s="70" t="s">
        <v>215</v>
      </c>
      <c r="CO76" s="70" t="s">
        <v>216</v>
      </c>
      <c r="CP76" s="70" t="s">
        <v>217</v>
      </c>
      <c r="CQ76" s="70" t="s">
        <v>218</v>
      </c>
      <c r="CR76" s="70" t="s">
        <v>219</v>
      </c>
      <c r="CS76" s="70" t="s">
        <v>220</v>
      </c>
      <c r="CT76" s="70" t="s">
        <v>221</v>
      </c>
      <c r="CU76" s="70" t="s">
        <v>222</v>
      </c>
      <c r="CV76" s="70" t="s">
        <v>223</v>
      </c>
      <c r="CW76" s="70" t="s">
        <v>224</v>
      </c>
    </row>
    <row r="77" spans="1:101" s="19" customFormat="1">
      <c r="A77" s="19" t="s">
        <v>480</v>
      </c>
      <c r="C77" s="39">
        <v>13</v>
      </c>
      <c r="D77" s="39">
        <v>162.66563353925281</v>
      </c>
      <c r="E77" s="39">
        <v>0</v>
      </c>
      <c r="F77" s="39">
        <v>45.7202416054715</v>
      </c>
      <c r="G77" s="39">
        <v>0</v>
      </c>
      <c r="H77" s="39">
        <v>0</v>
      </c>
      <c r="I77" s="39"/>
      <c r="J77" s="39"/>
      <c r="K77" s="39"/>
      <c r="L77" s="39">
        <v>174.81776983446019</v>
      </c>
      <c r="M77" s="39">
        <v>3.012689643792392E-2</v>
      </c>
      <c r="N77" s="39">
        <v>2.9909454009648218E-2</v>
      </c>
      <c r="O77" s="39">
        <v>0</v>
      </c>
      <c r="P77" s="39">
        <v>0</v>
      </c>
      <c r="Q77" s="39">
        <v>0</v>
      </c>
      <c r="R77" s="39">
        <v>9.1172269300778179</v>
      </c>
      <c r="S77" s="39">
        <v>21.068524713021798</v>
      </c>
      <c r="T77" s="39">
        <v>0</v>
      </c>
      <c r="U77" s="39">
        <v>38.003850720633949</v>
      </c>
      <c r="V77" s="39">
        <v>2.7432144963282901</v>
      </c>
      <c r="W77" s="39">
        <v>6.4008338247660097</v>
      </c>
      <c r="X77" s="39">
        <v>0</v>
      </c>
      <c r="Y77" s="39">
        <v>0</v>
      </c>
      <c r="Z77" s="39">
        <v>0</v>
      </c>
      <c r="AA77" s="39">
        <v>0</v>
      </c>
      <c r="AB77" s="39">
        <v>0</v>
      </c>
      <c r="AC77" s="39">
        <v>0</v>
      </c>
      <c r="AD77" s="39">
        <v>0</v>
      </c>
      <c r="AE77" s="39">
        <v>0</v>
      </c>
      <c r="AF77" s="39">
        <v>0</v>
      </c>
      <c r="AG77" s="39">
        <v>0</v>
      </c>
      <c r="AH77" s="39">
        <v>11.860441426406108</v>
      </c>
      <c r="AI77" s="39">
        <v>27.469358537787809</v>
      </c>
      <c r="AJ77" s="39">
        <v>0</v>
      </c>
      <c r="AK77" s="39">
        <v>38.003850720633949</v>
      </c>
      <c r="AL77" s="39">
        <v>77.333650684827873</v>
      </c>
      <c r="AM77" s="39">
        <v>90.149711450431013</v>
      </c>
      <c r="AN77" s="39">
        <v>10.645293213163194</v>
      </c>
      <c r="AO77" s="39">
        <v>0</v>
      </c>
      <c r="AP77" s="39">
        <v>0</v>
      </c>
      <c r="AQ77" s="39">
        <v>100.79500466359421</v>
      </c>
      <c r="AR77" s="39">
        <v>11.860441426406108</v>
      </c>
      <c r="AS77" s="72">
        <v>8.4984193285744016</v>
      </c>
      <c r="AT77" s="39">
        <v>90.149711450431013</v>
      </c>
      <c r="AU77" s="39">
        <v>12.600856464518566</v>
      </c>
      <c r="AV77" s="39">
        <v>0</v>
      </c>
      <c r="AW77" s="39">
        <v>0</v>
      </c>
      <c r="AX77" s="39">
        <v>102.75056791494958</v>
      </c>
      <c r="AY77" s="39">
        <v>27.469358537787809</v>
      </c>
      <c r="AZ77" s="72">
        <v>3.7405521418930228</v>
      </c>
      <c r="BA77" s="39">
        <v>90.149711450431013</v>
      </c>
      <c r="BB77" s="39">
        <v>23.24614967768176</v>
      </c>
      <c r="BC77" s="39">
        <v>0</v>
      </c>
      <c r="BD77" s="39">
        <v>0</v>
      </c>
      <c r="BE77" s="39">
        <v>113.39586112811278</v>
      </c>
      <c r="BF77" s="39">
        <v>39.32979996419391</v>
      </c>
      <c r="BG77" s="39">
        <v>6.7696959003410822</v>
      </c>
      <c r="BH77" s="72">
        <v>2.8832046242632576</v>
      </c>
      <c r="BI77" s="39">
        <v>4.992124316947506</v>
      </c>
      <c r="BJ77" s="39">
        <v>11.562002441336846</v>
      </c>
      <c r="BK77" s="39">
        <v>0</v>
      </c>
      <c r="BL77" s="39">
        <v>15.996027508531588</v>
      </c>
      <c r="BM77" s="39">
        <v>32.550154266815937</v>
      </c>
      <c r="BN77" s="39">
        <v>90.149711450431013</v>
      </c>
      <c r="BO77" s="39">
        <v>0</v>
      </c>
      <c r="BP77" s="39">
        <v>23.24614967768176</v>
      </c>
      <c r="BQ77" s="39">
        <v>0</v>
      </c>
      <c r="BR77" s="39">
        <v>0</v>
      </c>
      <c r="BS77" s="39">
        <v>0</v>
      </c>
      <c r="BT77" s="39">
        <v>0</v>
      </c>
      <c r="BU77" s="39">
        <v>0</v>
      </c>
      <c r="BV77" s="39">
        <v>0</v>
      </c>
      <c r="BW77" s="39">
        <v>0</v>
      </c>
      <c r="BX77" s="39">
        <v>68.18960236373357</v>
      </c>
      <c r="BY77" s="39">
        <v>9.1440483210943011</v>
      </c>
      <c r="BZ77" s="39">
        <v>0</v>
      </c>
      <c r="CA77" s="39">
        <v>0</v>
      </c>
      <c r="CB77" s="39">
        <v>113.39586112811278</v>
      </c>
      <c r="CC77" s="39">
        <v>77.333650684827873</v>
      </c>
      <c r="CD77" s="72">
        <v>1.4663197731380342</v>
      </c>
      <c r="CE77" s="39">
        <v>22.765723408872674</v>
      </c>
      <c r="CF77" s="39">
        <v>1.660782038764119</v>
      </c>
      <c r="CG77" s="39">
        <v>0</v>
      </c>
      <c r="CH77" s="39">
        <v>1.660782038764119</v>
      </c>
      <c r="CI77" s="39">
        <v>8.3038440671368577E-2</v>
      </c>
      <c r="CJ77" s="39">
        <v>0</v>
      </c>
      <c r="CK77" s="39">
        <v>8.3038440671368577E-2</v>
      </c>
      <c r="CL77" s="39"/>
      <c r="CM77" s="39">
        <v>0</v>
      </c>
      <c r="CN77" s="39"/>
      <c r="CO77" s="39">
        <v>0</v>
      </c>
      <c r="CP77" s="39">
        <v>0</v>
      </c>
      <c r="CQ77" s="39">
        <v>0</v>
      </c>
      <c r="CR77" s="39">
        <v>0</v>
      </c>
      <c r="CS77" s="39">
        <v>0</v>
      </c>
      <c r="CT77" s="39">
        <v>0</v>
      </c>
      <c r="CU77" s="39">
        <v>0</v>
      </c>
      <c r="CV77" s="39">
        <v>9999</v>
      </c>
      <c r="CW77" s="72">
        <v>9999</v>
      </c>
    </row>
    <row r="78" spans="1:101" s="19" customFormat="1">
      <c r="A78" s="19" t="s">
        <v>481</v>
      </c>
      <c r="C78" s="39">
        <v>13</v>
      </c>
      <c r="D78" s="39">
        <v>162.66563353925281</v>
      </c>
      <c r="E78" s="39">
        <v>0</v>
      </c>
      <c r="F78" s="39">
        <v>45.7202416054715</v>
      </c>
      <c r="G78" s="39">
        <v>0</v>
      </c>
      <c r="H78" s="39">
        <v>0</v>
      </c>
      <c r="I78" s="39"/>
      <c r="J78" s="39"/>
      <c r="K78" s="39"/>
      <c r="L78" s="39">
        <v>174.81776983446019</v>
      </c>
      <c r="M78" s="39">
        <v>3.012689643792392E-2</v>
      </c>
      <c r="N78" s="39">
        <v>2.9909454009648218E-2</v>
      </c>
      <c r="O78" s="39">
        <v>0</v>
      </c>
      <c r="P78" s="39">
        <v>0</v>
      </c>
      <c r="Q78" s="39">
        <v>0</v>
      </c>
      <c r="R78" s="39">
        <v>9.1172269300778179</v>
      </c>
      <c r="S78" s="39">
        <v>21.068524713021798</v>
      </c>
      <c r="T78" s="39">
        <v>0</v>
      </c>
      <c r="U78" s="39">
        <v>38.003850720633949</v>
      </c>
      <c r="V78" s="39">
        <v>2.7432144963282901</v>
      </c>
      <c r="W78" s="39">
        <v>6.4008338247660097</v>
      </c>
      <c r="X78" s="39">
        <v>0</v>
      </c>
      <c r="Y78" s="39">
        <v>0</v>
      </c>
      <c r="Z78" s="39">
        <v>0</v>
      </c>
      <c r="AA78" s="39">
        <v>0</v>
      </c>
      <c r="AB78" s="39">
        <v>0</v>
      </c>
      <c r="AC78" s="39">
        <v>0</v>
      </c>
      <c r="AD78" s="39">
        <v>0</v>
      </c>
      <c r="AE78" s="39">
        <v>0</v>
      </c>
      <c r="AF78" s="39">
        <v>0</v>
      </c>
      <c r="AG78" s="39">
        <v>0</v>
      </c>
      <c r="AH78" s="39">
        <v>11.860441426406108</v>
      </c>
      <c r="AI78" s="39">
        <v>27.469358537787809</v>
      </c>
      <c r="AJ78" s="39">
        <v>0</v>
      </c>
      <c r="AK78" s="39">
        <v>38.003850720633949</v>
      </c>
      <c r="AL78" s="39">
        <v>77.333650684827873</v>
      </c>
      <c r="AM78" s="39">
        <v>90.149711450431013</v>
      </c>
      <c r="AN78" s="39">
        <v>10.645293213163194</v>
      </c>
      <c r="AO78" s="39">
        <v>0</v>
      </c>
      <c r="AP78" s="39">
        <v>0</v>
      </c>
      <c r="AQ78" s="39">
        <v>100.79500466359421</v>
      </c>
      <c r="AR78" s="39">
        <v>11.860441426406108</v>
      </c>
      <c r="AS78" s="72">
        <v>8.4984193285744016</v>
      </c>
      <c r="AT78" s="39">
        <v>90.149711450431013</v>
      </c>
      <c r="AU78" s="39">
        <v>12.600856464518566</v>
      </c>
      <c r="AV78" s="39">
        <v>0</v>
      </c>
      <c r="AW78" s="39">
        <v>0</v>
      </c>
      <c r="AX78" s="39">
        <v>102.75056791494958</v>
      </c>
      <c r="AY78" s="39">
        <v>27.469358537787809</v>
      </c>
      <c r="AZ78" s="72">
        <v>3.7405521418930228</v>
      </c>
      <c r="BA78" s="39">
        <v>90.149711450431013</v>
      </c>
      <c r="BB78" s="39">
        <v>23.24614967768176</v>
      </c>
      <c r="BC78" s="39">
        <v>0</v>
      </c>
      <c r="BD78" s="39">
        <v>0</v>
      </c>
      <c r="BE78" s="39">
        <v>113.39586112811278</v>
      </c>
      <c r="BF78" s="39">
        <v>39.32979996419391</v>
      </c>
      <c r="BG78" s="39">
        <v>6.7696959003410822</v>
      </c>
      <c r="BH78" s="72">
        <v>2.8832046242632576</v>
      </c>
      <c r="BI78" s="39">
        <v>4.992124316947506</v>
      </c>
      <c r="BJ78" s="39">
        <v>11.562002441336846</v>
      </c>
      <c r="BK78" s="39">
        <v>0</v>
      </c>
      <c r="BL78" s="39">
        <v>15.996027508531588</v>
      </c>
      <c r="BM78" s="39">
        <v>32.550154266815937</v>
      </c>
      <c r="BN78" s="39">
        <v>90.149711450431013</v>
      </c>
      <c r="BO78" s="39">
        <v>0</v>
      </c>
      <c r="BP78" s="39">
        <v>23.24614967768176</v>
      </c>
      <c r="BQ78" s="39">
        <v>0</v>
      </c>
      <c r="BR78" s="39">
        <v>0</v>
      </c>
      <c r="BS78" s="39">
        <v>0</v>
      </c>
      <c r="BT78" s="39">
        <v>0</v>
      </c>
      <c r="BU78" s="39">
        <v>0</v>
      </c>
      <c r="BV78" s="39">
        <v>0</v>
      </c>
      <c r="BW78" s="39">
        <v>0</v>
      </c>
      <c r="BX78" s="39">
        <v>68.18960236373357</v>
      </c>
      <c r="BY78" s="39">
        <v>9.1440483210943011</v>
      </c>
      <c r="BZ78" s="39">
        <v>0</v>
      </c>
      <c r="CA78" s="39">
        <v>0</v>
      </c>
      <c r="CB78" s="39">
        <v>113.39586112811278</v>
      </c>
      <c r="CC78" s="39">
        <v>77.333650684827873</v>
      </c>
      <c r="CD78" s="72">
        <v>1.4663197731380342</v>
      </c>
      <c r="CE78" s="39">
        <v>22.765723408872674</v>
      </c>
      <c r="CF78" s="39">
        <v>1.660782038764119</v>
      </c>
      <c r="CG78" s="39">
        <v>0</v>
      </c>
      <c r="CH78" s="39">
        <v>1.660782038764119</v>
      </c>
      <c r="CI78" s="39">
        <v>8.3038440671368577E-2</v>
      </c>
      <c r="CJ78" s="39">
        <v>0</v>
      </c>
      <c r="CK78" s="39">
        <v>8.3038440671368577E-2</v>
      </c>
      <c r="CL78" s="39"/>
      <c r="CM78" s="39">
        <v>0</v>
      </c>
      <c r="CN78" s="39"/>
      <c r="CO78" s="39">
        <v>0</v>
      </c>
      <c r="CP78" s="39">
        <v>0</v>
      </c>
      <c r="CQ78" s="39">
        <v>0</v>
      </c>
      <c r="CR78" s="39">
        <v>0</v>
      </c>
      <c r="CS78" s="39">
        <v>0</v>
      </c>
      <c r="CT78" s="39">
        <v>0</v>
      </c>
      <c r="CU78" s="39">
        <v>0</v>
      </c>
      <c r="CV78" s="39">
        <v>9999</v>
      </c>
      <c r="CW78" s="72">
        <v>9999</v>
      </c>
    </row>
    <row r="79" spans="1:101" s="19" customFormat="1">
      <c r="A79" s="19" t="s">
        <v>482</v>
      </c>
      <c r="C79" s="39">
        <v>13</v>
      </c>
      <c r="D79" s="39">
        <v>162.66563353925281</v>
      </c>
      <c r="E79" s="39">
        <v>0</v>
      </c>
      <c r="F79" s="39">
        <v>45.7202416054715</v>
      </c>
      <c r="G79" s="39">
        <v>0</v>
      </c>
      <c r="H79" s="39">
        <v>0</v>
      </c>
      <c r="I79" s="39"/>
      <c r="J79" s="39"/>
      <c r="K79" s="39"/>
      <c r="L79" s="39">
        <v>174.81776983446019</v>
      </c>
      <c r="M79" s="39">
        <v>3.012689643792392E-2</v>
      </c>
      <c r="N79" s="39">
        <v>2.9909454009648218E-2</v>
      </c>
      <c r="O79" s="39">
        <v>0</v>
      </c>
      <c r="P79" s="39">
        <v>0</v>
      </c>
      <c r="Q79" s="39">
        <v>0</v>
      </c>
      <c r="R79" s="39">
        <v>9.1172269300778179</v>
      </c>
      <c r="S79" s="39">
        <v>21.068524713021798</v>
      </c>
      <c r="T79" s="39">
        <v>0</v>
      </c>
      <c r="U79" s="39">
        <v>38.003850720633949</v>
      </c>
      <c r="V79" s="39">
        <v>2.7432144963282901</v>
      </c>
      <c r="W79" s="39">
        <v>6.4008338247660097</v>
      </c>
      <c r="X79" s="39">
        <v>0</v>
      </c>
      <c r="Y79" s="39">
        <v>0</v>
      </c>
      <c r="Z79" s="39">
        <v>0</v>
      </c>
      <c r="AA79" s="39">
        <v>0</v>
      </c>
      <c r="AB79" s="39">
        <v>0</v>
      </c>
      <c r="AC79" s="39">
        <v>0</v>
      </c>
      <c r="AD79" s="39">
        <v>0</v>
      </c>
      <c r="AE79" s="39">
        <v>0</v>
      </c>
      <c r="AF79" s="39">
        <v>0</v>
      </c>
      <c r="AG79" s="39">
        <v>0</v>
      </c>
      <c r="AH79" s="39">
        <v>11.860441426406108</v>
      </c>
      <c r="AI79" s="39">
        <v>27.469358537787809</v>
      </c>
      <c r="AJ79" s="39">
        <v>0</v>
      </c>
      <c r="AK79" s="39">
        <v>38.003850720633949</v>
      </c>
      <c r="AL79" s="39">
        <v>77.333650684827873</v>
      </c>
      <c r="AM79" s="39">
        <v>90.149711450431013</v>
      </c>
      <c r="AN79" s="39">
        <v>10.645293213163194</v>
      </c>
      <c r="AO79" s="39">
        <v>0</v>
      </c>
      <c r="AP79" s="39">
        <v>0</v>
      </c>
      <c r="AQ79" s="39">
        <v>100.79500466359421</v>
      </c>
      <c r="AR79" s="39">
        <v>11.860441426406108</v>
      </c>
      <c r="AS79" s="72">
        <v>8.4984193285744016</v>
      </c>
      <c r="AT79" s="39">
        <v>90.149711450431013</v>
      </c>
      <c r="AU79" s="39">
        <v>12.600856464518566</v>
      </c>
      <c r="AV79" s="39">
        <v>0</v>
      </c>
      <c r="AW79" s="39">
        <v>0</v>
      </c>
      <c r="AX79" s="39">
        <v>102.75056791494958</v>
      </c>
      <c r="AY79" s="39">
        <v>27.469358537787809</v>
      </c>
      <c r="AZ79" s="72">
        <v>3.7405521418930228</v>
      </c>
      <c r="BA79" s="39">
        <v>90.149711450431013</v>
      </c>
      <c r="BB79" s="39">
        <v>23.24614967768176</v>
      </c>
      <c r="BC79" s="39">
        <v>0</v>
      </c>
      <c r="BD79" s="39">
        <v>0</v>
      </c>
      <c r="BE79" s="39">
        <v>113.39586112811278</v>
      </c>
      <c r="BF79" s="39">
        <v>39.32979996419391</v>
      </c>
      <c r="BG79" s="39">
        <v>6.7696959003410822</v>
      </c>
      <c r="BH79" s="72">
        <v>2.8832046242632576</v>
      </c>
      <c r="BI79" s="39">
        <v>4.992124316947506</v>
      </c>
      <c r="BJ79" s="39">
        <v>11.562002441336846</v>
      </c>
      <c r="BK79" s="39">
        <v>0</v>
      </c>
      <c r="BL79" s="39">
        <v>15.996027508531588</v>
      </c>
      <c r="BM79" s="39">
        <v>32.550154266815937</v>
      </c>
      <c r="BN79" s="39">
        <v>90.149711450431013</v>
      </c>
      <c r="BO79" s="39">
        <v>0</v>
      </c>
      <c r="BP79" s="39">
        <v>23.24614967768176</v>
      </c>
      <c r="BQ79" s="39">
        <v>0</v>
      </c>
      <c r="BR79" s="39">
        <v>0</v>
      </c>
      <c r="BS79" s="39">
        <v>0</v>
      </c>
      <c r="BT79" s="39">
        <v>0</v>
      </c>
      <c r="BU79" s="39">
        <v>0</v>
      </c>
      <c r="BV79" s="39">
        <v>0</v>
      </c>
      <c r="BW79" s="39">
        <v>0</v>
      </c>
      <c r="BX79" s="39">
        <v>68.18960236373357</v>
      </c>
      <c r="BY79" s="39">
        <v>9.1440483210943011</v>
      </c>
      <c r="BZ79" s="39">
        <v>0</v>
      </c>
      <c r="CA79" s="39">
        <v>0</v>
      </c>
      <c r="CB79" s="39">
        <v>113.39586112811278</v>
      </c>
      <c r="CC79" s="39">
        <v>77.333650684827873</v>
      </c>
      <c r="CD79" s="72">
        <v>1.4663197731380342</v>
      </c>
      <c r="CE79" s="39">
        <v>22.765723408872674</v>
      </c>
      <c r="CF79" s="39">
        <v>1.660782038764119</v>
      </c>
      <c r="CG79" s="39">
        <v>0</v>
      </c>
      <c r="CH79" s="39">
        <v>1.660782038764119</v>
      </c>
      <c r="CI79" s="39">
        <v>8.3038440671368577E-2</v>
      </c>
      <c r="CJ79" s="39">
        <v>0</v>
      </c>
      <c r="CK79" s="39">
        <v>8.3038440671368577E-2</v>
      </c>
      <c r="CL79" s="39"/>
      <c r="CM79" s="39">
        <v>0</v>
      </c>
      <c r="CN79" s="39"/>
      <c r="CO79" s="39">
        <v>0</v>
      </c>
      <c r="CP79" s="39">
        <v>0</v>
      </c>
      <c r="CQ79" s="39">
        <v>0</v>
      </c>
      <c r="CR79" s="39">
        <v>0</v>
      </c>
      <c r="CS79" s="39">
        <v>0</v>
      </c>
      <c r="CT79" s="39">
        <v>0</v>
      </c>
      <c r="CU79" s="39">
        <v>0</v>
      </c>
      <c r="CV79" s="39">
        <v>9999</v>
      </c>
      <c r="CW79" s="72">
        <v>9999</v>
      </c>
    </row>
    <row r="80" spans="1:101" s="19" customFormat="1">
      <c r="A80" s="19" t="s">
        <v>483</v>
      </c>
      <c r="C80" s="39">
        <v>13</v>
      </c>
      <c r="D80" s="39">
        <v>162.66563353925281</v>
      </c>
      <c r="E80" s="39">
        <v>0</v>
      </c>
      <c r="F80" s="39">
        <v>45.7202416054715</v>
      </c>
      <c r="G80" s="39">
        <v>0</v>
      </c>
      <c r="H80" s="39">
        <v>0</v>
      </c>
      <c r="I80" s="39"/>
      <c r="J80" s="39"/>
      <c r="K80" s="39"/>
      <c r="L80" s="39">
        <v>174.81776983446019</v>
      </c>
      <c r="M80" s="39">
        <v>3.012689643792392E-2</v>
      </c>
      <c r="N80" s="39">
        <v>2.9909454009648218E-2</v>
      </c>
      <c r="O80" s="39">
        <v>0</v>
      </c>
      <c r="P80" s="39">
        <v>0</v>
      </c>
      <c r="Q80" s="39">
        <v>0</v>
      </c>
      <c r="R80" s="39">
        <v>9.1172269300778179</v>
      </c>
      <c r="S80" s="39">
        <v>21.068524713021798</v>
      </c>
      <c r="T80" s="39">
        <v>0</v>
      </c>
      <c r="U80" s="39">
        <v>38.003850720633949</v>
      </c>
      <c r="V80" s="39">
        <v>2.7432144963282901</v>
      </c>
      <c r="W80" s="39">
        <v>6.4008338247660097</v>
      </c>
      <c r="X80" s="39">
        <v>0</v>
      </c>
      <c r="Y80" s="39">
        <v>0</v>
      </c>
      <c r="Z80" s="39">
        <v>0</v>
      </c>
      <c r="AA80" s="39">
        <v>0</v>
      </c>
      <c r="AB80" s="39">
        <v>0</v>
      </c>
      <c r="AC80" s="39">
        <v>0</v>
      </c>
      <c r="AD80" s="39">
        <v>0</v>
      </c>
      <c r="AE80" s="39">
        <v>0</v>
      </c>
      <c r="AF80" s="39">
        <v>0</v>
      </c>
      <c r="AG80" s="39">
        <v>0</v>
      </c>
      <c r="AH80" s="39">
        <v>11.860441426406108</v>
      </c>
      <c r="AI80" s="39">
        <v>27.469358537787809</v>
      </c>
      <c r="AJ80" s="39">
        <v>0</v>
      </c>
      <c r="AK80" s="39">
        <v>38.003850720633949</v>
      </c>
      <c r="AL80" s="39">
        <v>77.333650684827873</v>
      </c>
      <c r="AM80" s="39">
        <v>90.149711450431013</v>
      </c>
      <c r="AN80" s="39">
        <v>10.645293213163194</v>
      </c>
      <c r="AO80" s="39">
        <v>0</v>
      </c>
      <c r="AP80" s="39">
        <v>0</v>
      </c>
      <c r="AQ80" s="39">
        <v>100.79500466359421</v>
      </c>
      <c r="AR80" s="39">
        <v>11.860441426406108</v>
      </c>
      <c r="AS80" s="72">
        <v>8.4984193285744016</v>
      </c>
      <c r="AT80" s="39">
        <v>90.149711450431013</v>
      </c>
      <c r="AU80" s="39">
        <v>12.600856464518566</v>
      </c>
      <c r="AV80" s="39">
        <v>0</v>
      </c>
      <c r="AW80" s="39">
        <v>0</v>
      </c>
      <c r="AX80" s="39">
        <v>102.75056791494958</v>
      </c>
      <c r="AY80" s="39">
        <v>27.469358537787809</v>
      </c>
      <c r="AZ80" s="72">
        <v>3.7405521418930228</v>
      </c>
      <c r="BA80" s="39">
        <v>90.149711450431013</v>
      </c>
      <c r="BB80" s="39">
        <v>23.24614967768176</v>
      </c>
      <c r="BC80" s="39">
        <v>0</v>
      </c>
      <c r="BD80" s="39">
        <v>0</v>
      </c>
      <c r="BE80" s="39">
        <v>113.39586112811278</v>
      </c>
      <c r="BF80" s="39">
        <v>39.32979996419391</v>
      </c>
      <c r="BG80" s="39">
        <v>6.7696959003410822</v>
      </c>
      <c r="BH80" s="72">
        <v>2.8832046242632576</v>
      </c>
      <c r="BI80" s="39">
        <v>4.992124316947506</v>
      </c>
      <c r="BJ80" s="39">
        <v>11.562002441336846</v>
      </c>
      <c r="BK80" s="39">
        <v>0</v>
      </c>
      <c r="BL80" s="39">
        <v>15.996027508531588</v>
      </c>
      <c r="BM80" s="39">
        <v>32.550154266815937</v>
      </c>
      <c r="BN80" s="39">
        <v>90.149711450431013</v>
      </c>
      <c r="BO80" s="39">
        <v>0</v>
      </c>
      <c r="BP80" s="39">
        <v>23.24614967768176</v>
      </c>
      <c r="BQ80" s="39">
        <v>0</v>
      </c>
      <c r="BR80" s="39">
        <v>0</v>
      </c>
      <c r="BS80" s="39">
        <v>0</v>
      </c>
      <c r="BT80" s="39">
        <v>0</v>
      </c>
      <c r="BU80" s="39">
        <v>0</v>
      </c>
      <c r="BV80" s="39">
        <v>0</v>
      </c>
      <c r="BW80" s="39">
        <v>0</v>
      </c>
      <c r="BX80" s="39">
        <v>68.18960236373357</v>
      </c>
      <c r="BY80" s="39">
        <v>9.1440483210943011</v>
      </c>
      <c r="BZ80" s="39">
        <v>0</v>
      </c>
      <c r="CA80" s="39">
        <v>0</v>
      </c>
      <c r="CB80" s="39">
        <v>113.39586112811278</v>
      </c>
      <c r="CC80" s="39">
        <v>77.333650684827873</v>
      </c>
      <c r="CD80" s="72">
        <v>1.4663197731380342</v>
      </c>
      <c r="CE80" s="39">
        <v>22.765723408872674</v>
      </c>
      <c r="CF80" s="39">
        <v>1.660782038764119</v>
      </c>
      <c r="CG80" s="39">
        <v>0</v>
      </c>
      <c r="CH80" s="39">
        <v>1.660782038764119</v>
      </c>
      <c r="CI80" s="39">
        <v>8.3038440671368577E-2</v>
      </c>
      <c r="CJ80" s="39">
        <v>0</v>
      </c>
      <c r="CK80" s="39">
        <v>8.3038440671368577E-2</v>
      </c>
      <c r="CL80" s="39"/>
      <c r="CM80" s="39">
        <v>0</v>
      </c>
      <c r="CN80" s="39"/>
      <c r="CO80" s="39">
        <v>0</v>
      </c>
      <c r="CP80" s="39">
        <v>0</v>
      </c>
      <c r="CQ80" s="39">
        <v>0</v>
      </c>
      <c r="CR80" s="39">
        <v>0</v>
      </c>
      <c r="CS80" s="39">
        <v>0</v>
      </c>
      <c r="CT80" s="39">
        <v>0</v>
      </c>
      <c r="CU80" s="39">
        <v>0</v>
      </c>
      <c r="CV80" s="39">
        <v>9999</v>
      </c>
      <c r="CW80" s="72">
        <v>9999</v>
      </c>
    </row>
    <row r="81" spans="1:101" s="19" customFormat="1">
      <c r="A81" s="19" t="s">
        <v>484</v>
      </c>
      <c r="C81" s="39">
        <v>13</v>
      </c>
      <c r="D81" s="39">
        <v>222.86747099807513</v>
      </c>
      <c r="E81" s="39">
        <v>0</v>
      </c>
      <c r="F81" s="39">
        <v>63.074746599256621</v>
      </c>
      <c r="G81" s="39">
        <v>0</v>
      </c>
      <c r="H81" s="39">
        <v>0</v>
      </c>
      <c r="I81" s="39"/>
      <c r="J81" s="39"/>
      <c r="K81" s="39"/>
      <c r="L81" s="39">
        <v>239.51705963219337</v>
      </c>
      <c r="M81" s="39">
        <v>4.1276728661440311E-2</v>
      </c>
      <c r="N81" s="39">
        <v>4.0978811744245919E-2</v>
      </c>
      <c r="O81" s="39">
        <v>0</v>
      </c>
      <c r="P81" s="39">
        <v>0</v>
      </c>
      <c r="Q81" s="39">
        <v>0</v>
      </c>
      <c r="R81" s="39">
        <v>12.577947056031229</v>
      </c>
      <c r="S81" s="39">
        <v>29.06572255154034</v>
      </c>
      <c r="T81" s="39">
        <v>0</v>
      </c>
      <c r="U81" s="39">
        <v>52.429365415100847</v>
      </c>
      <c r="V81" s="39">
        <v>3.7844847959553971</v>
      </c>
      <c r="W81" s="39">
        <v>8.8304645238959267</v>
      </c>
      <c r="X81" s="39">
        <v>0</v>
      </c>
      <c r="Y81" s="39">
        <v>0</v>
      </c>
      <c r="Z81" s="39">
        <v>0</v>
      </c>
      <c r="AA81" s="39">
        <v>0</v>
      </c>
      <c r="AB81" s="39">
        <v>0</v>
      </c>
      <c r="AC81" s="39">
        <v>0</v>
      </c>
      <c r="AD81" s="39">
        <v>0</v>
      </c>
      <c r="AE81" s="39">
        <v>0</v>
      </c>
      <c r="AF81" s="39">
        <v>0</v>
      </c>
      <c r="AG81" s="39">
        <v>0</v>
      </c>
      <c r="AH81" s="39">
        <v>16.362431851986628</v>
      </c>
      <c r="AI81" s="39">
        <v>37.896187075436266</v>
      </c>
      <c r="AJ81" s="39">
        <v>0</v>
      </c>
      <c r="AK81" s="39">
        <v>52.429365415100847</v>
      </c>
      <c r="AL81" s="39">
        <v>106.68798434252373</v>
      </c>
      <c r="AM81" s="39">
        <v>123.51372422691556</v>
      </c>
      <c r="AN81" s="39">
        <v>14.585069537003029</v>
      </c>
      <c r="AO81" s="39">
        <v>0</v>
      </c>
      <c r="AP81" s="39">
        <v>0</v>
      </c>
      <c r="AQ81" s="39">
        <v>138.09879376391859</v>
      </c>
      <c r="AR81" s="39">
        <v>16.362431851986628</v>
      </c>
      <c r="AS81" s="72">
        <v>8.4399919897696307</v>
      </c>
      <c r="AT81" s="39">
        <v>123.51372422691556</v>
      </c>
      <c r="AU81" s="39">
        <v>17.264378169832192</v>
      </c>
      <c r="AV81" s="39">
        <v>0</v>
      </c>
      <c r="AW81" s="39">
        <v>0</v>
      </c>
      <c r="AX81" s="39">
        <v>140.77810239674776</v>
      </c>
      <c r="AY81" s="39">
        <v>37.896187075436266</v>
      </c>
      <c r="AZ81" s="72">
        <v>3.7148355352087119</v>
      </c>
      <c r="BA81" s="39">
        <v>123.51372422691556</v>
      </c>
      <c r="BB81" s="39">
        <v>31.849447706835221</v>
      </c>
      <c r="BC81" s="39">
        <v>0</v>
      </c>
      <c r="BD81" s="39">
        <v>0</v>
      </c>
      <c r="BE81" s="39">
        <v>155.36317193375078</v>
      </c>
      <c r="BF81" s="39">
        <v>54.258618927422887</v>
      </c>
      <c r="BG81" s="39">
        <v>6.8842947736452071</v>
      </c>
      <c r="BH81" s="72">
        <v>2.8633823529781841</v>
      </c>
      <c r="BI81" s="39">
        <v>5.0266831813605739</v>
      </c>
      <c r="BJ81" s="39">
        <v>11.642042450227899</v>
      </c>
      <c r="BK81" s="39">
        <v>0</v>
      </c>
      <c r="BL81" s="39">
        <v>16.106762840970795</v>
      </c>
      <c r="BM81" s="39">
        <v>32.775488472559267</v>
      </c>
      <c r="BN81" s="39">
        <v>123.51372422691556</v>
      </c>
      <c r="BO81" s="39">
        <v>0</v>
      </c>
      <c r="BP81" s="39">
        <v>31.849447706835221</v>
      </c>
      <c r="BQ81" s="39">
        <v>0</v>
      </c>
      <c r="BR81" s="39">
        <v>0</v>
      </c>
      <c r="BS81" s="39">
        <v>0</v>
      </c>
      <c r="BT81" s="39">
        <v>0</v>
      </c>
      <c r="BU81" s="39">
        <v>0</v>
      </c>
      <c r="BV81" s="39">
        <v>0</v>
      </c>
      <c r="BW81" s="39">
        <v>0</v>
      </c>
      <c r="BX81" s="39">
        <v>94.073035022672414</v>
      </c>
      <c r="BY81" s="39">
        <v>12.614949319851325</v>
      </c>
      <c r="BZ81" s="39">
        <v>0</v>
      </c>
      <c r="CA81" s="39">
        <v>0</v>
      </c>
      <c r="CB81" s="39">
        <v>155.36317193375078</v>
      </c>
      <c r="CC81" s="39">
        <v>106.68798434252373</v>
      </c>
      <c r="CD81" s="72">
        <v>1.456238702897924</v>
      </c>
      <c r="CE81" s="39">
        <v>22.991057614616</v>
      </c>
      <c r="CF81" s="39">
        <v>2.2754301864817026</v>
      </c>
      <c r="CG81" s="39">
        <v>0</v>
      </c>
      <c r="CH81" s="39">
        <v>2.2754301864817026</v>
      </c>
      <c r="CI81" s="39">
        <v>0.11377060332529185</v>
      </c>
      <c r="CJ81" s="39">
        <v>0</v>
      </c>
      <c r="CK81" s="39">
        <v>0.11377060332529185</v>
      </c>
      <c r="CL81" s="39"/>
      <c r="CM81" s="39">
        <v>0</v>
      </c>
      <c r="CN81" s="39"/>
      <c r="CO81" s="39">
        <v>0</v>
      </c>
      <c r="CP81" s="39">
        <v>0</v>
      </c>
      <c r="CQ81" s="39">
        <v>0</v>
      </c>
      <c r="CR81" s="39">
        <v>0</v>
      </c>
      <c r="CS81" s="39">
        <v>0</v>
      </c>
      <c r="CT81" s="39">
        <v>0</v>
      </c>
      <c r="CU81" s="39">
        <v>0</v>
      </c>
      <c r="CV81" s="39">
        <v>9999</v>
      </c>
      <c r="CW81" s="72">
        <v>9999</v>
      </c>
    </row>
    <row r="82" spans="1:101" s="19" customFormat="1">
      <c r="A82" s="19" t="s">
        <v>485</v>
      </c>
      <c r="C82" s="39">
        <v>13</v>
      </c>
      <c r="D82" s="39">
        <v>222.86747099807513</v>
      </c>
      <c r="E82" s="39">
        <v>0</v>
      </c>
      <c r="F82" s="39">
        <v>63.074746599256621</v>
      </c>
      <c r="G82" s="39">
        <v>0</v>
      </c>
      <c r="H82" s="39">
        <v>0</v>
      </c>
      <c r="I82" s="39"/>
      <c r="J82" s="39"/>
      <c r="K82" s="39"/>
      <c r="L82" s="39">
        <v>239.51705963219337</v>
      </c>
      <c r="M82" s="39">
        <v>4.1276728661440311E-2</v>
      </c>
      <c r="N82" s="39">
        <v>4.0978811744245919E-2</v>
      </c>
      <c r="O82" s="39">
        <v>0</v>
      </c>
      <c r="P82" s="39">
        <v>0</v>
      </c>
      <c r="Q82" s="39">
        <v>0</v>
      </c>
      <c r="R82" s="39">
        <v>12.577947056031229</v>
      </c>
      <c r="S82" s="39">
        <v>29.06572255154034</v>
      </c>
      <c r="T82" s="39">
        <v>0</v>
      </c>
      <c r="U82" s="39">
        <v>52.429365415100847</v>
      </c>
      <c r="V82" s="39">
        <v>3.7844847959553971</v>
      </c>
      <c r="W82" s="39">
        <v>8.8304645238959267</v>
      </c>
      <c r="X82" s="39">
        <v>0</v>
      </c>
      <c r="Y82" s="39">
        <v>0</v>
      </c>
      <c r="Z82" s="39">
        <v>0</v>
      </c>
      <c r="AA82" s="39">
        <v>0</v>
      </c>
      <c r="AB82" s="39">
        <v>0</v>
      </c>
      <c r="AC82" s="39">
        <v>0</v>
      </c>
      <c r="AD82" s="39">
        <v>0</v>
      </c>
      <c r="AE82" s="39">
        <v>0</v>
      </c>
      <c r="AF82" s="39">
        <v>0</v>
      </c>
      <c r="AG82" s="39">
        <v>0</v>
      </c>
      <c r="AH82" s="39">
        <v>16.362431851986628</v>
      </c>
      <c r="AI82" s="39">
        <v>37.896187075436266</v>
      </c>
      <c r="AJ82" s="39">
        <v>0</v>
      </c>
      <c r="AK82" s="39">
        <v>52.429365415100847</v>
      </c>
      <c r="AL82" s="39">
        <v>106.68798434252373</v>
      </c>
      <c r="AM82" s="39">
        <v>123.51372422691556</v>
      </c>
      <c r="AN82" s="39">
        <v>14.585069537003029</v>
      </c>
      <c r="AO82" s="39">
        <v>0</v>
      </c>
      <c r="AP82" s="39">
        <v>0</v>
      </c>
      <c r="AQ82" s="39">
        <v>138.09879376391859</v>
      </c>
      <c r="AR82" s="39">
        <v>16.362431851986628</v>
      </c>
      <c r="AS82" s="72">
        <v>8.4399919897696307</v>
      </c>
      <c r="AT82" s="39">
        <v>123.51372422691556</v>
      </c>
      <c r="AU82" s="39">
        <v>17.264378169832192</v>
      </c>
      <c r="AV82" s="39">
        <v>0</v>
      </c>
      <c r="AW82" s="39">
        <v>0</v>
      </c>
      <c r="AX82" s="39">
        <v>140.77810239674776</v>
      </c>
      <c r="AY82" s="39">
        <v>37.896187075436266</v>
      </c>
      <c r="AZ82" s="72">
        <v>3.7148355352087119</v>
      </c>
      <c r="BA82" s="39">
        <v>123.51372422691556</v>
      </c>
      <c r="BB82" s="39">
        <v>31.849447706835221</v>
      </c>
      <c r="BC82" s="39">
        <v>0</v>
      </c>
      <c r="BD82" s="39">
        <v>0</v>
      </c>
      <c r="BE82" s="39">
        <v>155.36317193375078</v>
      </c>
      <c r="BF82" s="39">
        <v>54.258618927422887</v>
      </c>
      <c r="BG82" s="39">
        <v>6.8842947736452071</v>
      </c>
      <c r="BH82" s="72">
        <v>2.8633823529781841</v>
      </c>
      <c r="BI82" s="39">
        <v>5.0266831813605739</v>
      </c>
      <c r="BJ82" s="39">
        <v>11.642042450227899</v>
      </c>
      <c r="BK82" s="39">
        <v>0</v>
      </c>
      <c r="BL82" s="39">
        <v>16.106762840970795</v>
      </c>
      <c r="BM82" s="39">
        <v>32.775488472559267</v>
      </c>
      <c r="BN82" s="39">
        <v>123.51372422691556</v>
      </c>
      <c r="BO82" s="39">
        <v>0</v>
      </c>
      <c r="BP82" s="39">
        <v>31.849447706835221</v>
      </c>
      <c r="BQ82" s="39">
        <v>0</v>
      </c>
      <c r="BR82" s="39">
        <v>0</v>
      </c>
      <c r="BS82" s="39">
        <v>0</v>
      </c>
      <c r="BT82" s="39">
        <v>0</v>
      </c>
      <c r="BU82" s="39">
        <v>0</v>
      </c>
      <c r="BV82" s="39">
        <v>0</v>
      </c>
      <c r="BW82" s="39">
        <v>0</v>
      </c>
      <c r="BX82" s="39">
        <v>94.073035022672414</v>
      </c>
      <c r="BY82" s="39">
        <v>12.614949319851325</v>
      </c>
      <c r="BZ82" s="39">
        <v>0</v>
      </c>
      <c r="CA82" s="39">
        <v>0</v>
      </c>
      <c r="CB82" s="39">
        <v>155.36317193375078</v>
      </c>
      <c r="CC82" s="39">
        <v>106.68798434252373</v>
      </c>
      <c r="CD82" s="72">
        <v>1.456238702897924</v>
      </c>
      <c r="CE82" s="39">
        <v>22.991057614616</v>
      </c>
      <c r="CF82" s="39">
        <v>2.2754301864817026</v>
      </c>
      <c r="CG82" s="39">
        <v>0</v>
      </c>
      <c r="CH82" s="39">
        <v>2.2754301864817026</v>
      </c>
      <c r="CI82" s="39">
        <v>0.11377060332529185</v>
      </c>
      <c r="CJ82" s="39">
        <v>0</v>
      </c>
      <c r="CK82" s="39">
        <v>0.11377060332529185</v>
      </c>
      <c r="CL82" s="39"/>
      <c r="CM82" s="39">
        <v>0</v>
      </c>
      <c r="CN82" s="39"/>
      <c r="CO82" s="39">
        <v>0</v>
      </c>
      <c r="CP82" s="39">
        <v>0</v>
      </c>
      <c r="CQ82" s="39">
        <v>0</v>
      </c>
      <c r="CR82" s="39">
        <v>0</v>
      </c>
      <c r="CS82" s="39">
        <v>0</v>
      </c>
      <c r="CT82" s="39">
        <v>0</v>
      </c>
      <c r="CU82" s="39">
        <v>0</v>
      </c>
      <c r="CV82" s="39">
        <v>9999</v>
      </c>
      <c r="CW82" s="72">
        <v>9999</v>
      </c>
    </row>
    <row r="83" spans="1:101" s="19" customFormat="1">
      <c r="A83" s="19" t="s">
        <v>486</v>
      </c>
      <c r="C83" s="39">
        <v>13.000000000000002</v>
      </c>
      <c r="D83" s="39">
        <v>220.0958994315346</v>
      </c>
      <c r="E83" s="39">
        <v>0</v>
      </c>
      <c r="F83" s="39">
        <v>65.564766921203187</v>
      </c>
      <c r="G83" s="39">
        <v>0</v>
      </c>
      <c r="H83" s="39">
        <v>0</v>
      </c>
      <c r="I83" s="39"/>
      <c r="J83" s="39"/>
      <c r="K83" s="39"/>
      <c r="L83" s="39">
        <v>236.53843440166921</v>
      </c>
      <c r="M83" s="39">
        <v>4.0763412801545953E-2</v>
      </c>
      <c r="N83" s="39">
        <v>4.0469200768035084E-2</v>
      </c>
      <c r="O83" s="39">
        <v>0</v>
      </c>
      <c r="P83" s="39">
        <v>0</v>
      </c>
      <c r="Q83" s="39">
        <v>0</v>
      </c>
      <c r="R83" s="39">
        <v>13.074490371169254</v>
      </c>
      <c r="S83" s="39">
        <v>30.213158629012415</v>
      </c>
      <c r="T83" s="39">
        <v>0</v>
      </c>
      <c r="U83" s="39">
        <v>54.499134893206076</v>
      </c>
      <c r="V83" s="39">
        <v>3.9338860152721913</v>
      </c>
      <c r="W83" s="39">
        <v>9.1790673689684468</v>
      </c>
      <c r="X83" s="39">
        <v>0</v>
      </c>
      <c r="Y83" s="39">
        <v>0</v>
      </c>
      <c r="Z83" s="39">
        <v>0</v>
      </c>
      <c r="AA83" s="39">
        <v>0</v>
      </c>
      <c r="AB83" s="39">
        <v>0</v>
      </c>
      <c r="AC83" s="39">
        <v>0</v>
      </c>
      <c r="AD83" s="39">
        <v>0</v>
      </c>
      <c r="AE83" s="39">
        <v>0</v>
      </c>
      <c r="AF83" s="39">
        <v>0</v>
      </c>
      <c r="AG83" s="39">
        <v>0</v>
      </c>
      <c r="AH83" s="39">
        <v>17.008376386441444</v>
      </c>
      <c r="AI83" s="39">
        <v>39.392225997980859</v>
      </c>
      <c r="AJ83" s="39">
        <v>0</v>
      </c>
      <c r="AK83" s="39">
        <v>54.499134893206076</v>
      </c>
      <c r="AL83" s="39">
        <v>110.89973727762839</v>
      </c>
      <c r="AM83" s="39">
        <v>121.97771215385812</v>
      </c>
      <c r="AN83" s="39">
        <v>14.403690155598717</v>
      </c>
      <c r="AO83" s="39">
        <v>0</v>
      </c>
      <c r="AP83" s="39">
        <v>0</v>
      </c>
      <c r="AQ83" s="39">
        <v>136.38140230945683</v>
      </c>
      <c r="AR83" s="39">
        <v>17.008376386441444</v>
      </c>
      <c r="AS83" s="72">
        <v>8.018484493215702</v>
      </c>
      <c r="AT83" s="39">
        <v>121.97771215385812</v>
      </c>
      <c r="AU83" s="39">
        <v>17.049679006086023</v>
      </c>
      <c r="AV83" s="39">
        <v>0</v>
      </c>
      <c r="AW83" s="39">
        <v>0</v>
      </c>
      <c r="AX83" s="39">
        <v>139.02739115994416</v>
      </c>
      <c r="AY83" s="39">
        <v>39.392225997980859</v>
      </c>
      <c r="AZ83" s="72">
        <v>3.5293103559842072</v>
      </c>
      <c r="BA83" s="39">
        <v>121.97771215385812</v>
      </c>
      <c r="BB83" s="39">
        <v>31.453369161684741</v>
      </c>
      <c r="BC83" s="39">
        <v>0</v>
      </c>
      <c r="BD83" s="39">
        <v>0</v>
      </c>
      <c r="BE83" s="39">
        <v>153.43108131554288</v>
      </c>
      <c r="BF83" s="39">
        <v>56.400602384422314</v>
      </c>
      <c r="BG83" s="39">
        <v>7.7605193043105523</v>
      </c>
      <c r="BH83" s="72">
        <v>2.7203801879591292</v>
      </c>
      <c r="BI83" s="39">
        <v>5.2909207246940708</v>
      </c>
      <c r="BJ83" s="39">
        <v>12.254029437559746</v>
      </c>
      <c r="BK83" s="39">
        <v>0</v>
      </c>
      <c r="BL83" s="39">
        <v>16.953446686082636</v>
      </c>
      <c r="BM83" s="39">
        <v>34.498396848336455</v>
      </c>
      <c r="BN83" s="39">
        <v>121.97771215385812</v>
      </c>
      <c r="BO83" s="39">
        <v>0</v>
      </c>
      <c r="BP83" s="39">
        <v>31.453369161684741</v>
      </c>
      <c r="BQ83" s="39">
        <v>0</v>
      </c>
      <c r="BR83" s="39">
        <v>0</v>
      </c>
      <c r="BS83" s="39">
        <v>0</v>
      </c>
      <c r="BT83" s="39">
        <v>0</v>
      </c>
      <c r="BU83" s="39">
        <v>0</v>
      </c>
      <c r="BV83" s="39">
        <v>0</v>
      </c>
      <c r="BW83" s="39">
        <v>0</v>
      </c>
      <c r="BX83" s="39">
        <v>97.786783893387749</v>
      </c>
      <c r="BY83" s="39">
        <v>13.112953384240638</v>
      </c>
      <c r="BZ83" s="39">
        <v>0</v>
      </c>
      <c r="CA83" s="39">
        <v>0</v>
      </c>
      <c r="CB83" s="39">
        <v>153.43108131554285</v>
      </c>
      <c r="CC83" s="39">
        <v>110.89973727762839</v>
      </c>
      <c r="CD83" s="72">
        <v>1.3835116753382448</v>
      </c>
      <c r="CE83" s="39">
        <v>24.713965990393195</v>
      </c>
      <c r="CF83" s="39">
        <v>2.2471330214523806</v>
      </c>
      <c r="CG83" s="39">
        <v>0</v>
      </c>
      <c r="CH83" s="39">
        <v>2.2471330214523806</v>
      </c>
      <c r="CI83" s="39">
        <v>0.11235575634079288</v>
      </c>
      <c r="CJ83" s="39">
        <v>0</v>
      </c>
      <c r="CK83" s="39">
        <v>0.11235575634079288</v>
      </c>
      <c r="CL83" s="39"/>
      <c r="CM83" s="39">
        <v>0</v>
      </c>
      <c r="CN83" s="39"/>
      <c r="CO83" s="39">
        <v>0</v>
      </c>
      <c r="CP83" s="39">
        <v>0</v>
      </c>
      <c r="CQ83" s="39">
        <v>0</v>
      </c>
      <c r="CR83" s="39">
        <v>0</v>
      </c>
      <c r="CS83" s="39">
        <v>0</v>
      </c>
      <c r="CT83" s="39">
        <v>0</v>
      </c>
      <c r="CU83" s="39">
        <v>0</v>
      </c>
      <c r="CV83" s="39">
        <v>9999</v>
      </c>
      <c r="CW83" s="72">
        <v>9999</v>
      </c>
    </row>
    <row r="84" spans="1:101" s="19" customFormat="1">
      <c r="A84" s="19" t="s">
        <v>487</v>
      </c>
      <c r="C84" s="39">
        <v>13</v>
      </c>
      <c r="D84" s="39">
        <v>173.8216734916555</v>
      </c>
      <c r="E84" s="39">
        <v>0</v>
      </c>
      <c r="F84" s="39">
        <v>53.717845360451633</v>
      </c>
      <c r="G84" s="39">
        <v>0</v>
      </c>
      <c r="H84" s="39">
        <v>0</v>
      </c>
      <c r="I84" s="39"/>
      <c r="J84" s="39"/>
      <c r="K84" s="39"/>
      <c r="L84" s="39">
        <v>186.80723547775204</v>
      </c>
      <c r="M84" s="39">
        <v>3.219307878382352E-2</v>
      </c>
      <c r="N84" s="39">
        <v>3.1960723577941316E-2</v>
      </c>
      <c r="O84" s="39">
        <v>0</v>
      </c>
      <c r="P84" s="39">
        <v>0</v>
      </c>
      <c r="Q84" s="39">
        <v>0</v>
      </c>
      <c r="R84" s="39">
        <v>10.71205595482799</v>
      </c>
      <c r="S84" s="39">
        <v>24.753932017094101</v>
      </c>
      <c r="T84" s="39">
        <v>0</v>
      </c>
      <c r="U84" s="39">
        <v>44.65166640476351</v>
      </c>
      <c r="V84" s="39">
        <v>3.223070721627098</v>
      </c>
      <c r="W84" s="39">
        <v>7.520498350463229</v>
      </c>
      <c r="X84" s="39">
        <v>0</v>
      </c>
      <c r="Y84" s="39">
        <v>0</v>
      </c>
      <c r="Z84" s="39">
        <v>0</v>
      </c>
      <c r="AA84" s="39">
        <v>0</v>
      </c>
      <c r="AB84" s="39">
        <v>0</v>
      </c>
      <c r="AC84" s="39">
        <v>0</v>
      </c>
      <c r="AD84" s="39">
        <v>0</v>
      </c>
      <c r="AE84" s="39">
        <v>0</v>
      </c>
      <c r="AF84" s="39">
        <v>0</v>
      </c>
      <c r="AG84" s="39">
        <v>0</v>
      </c>
      <c r="AH84" s="39">
        <v>13.935126676455088</v>
      </c>
      <c r="AI84" s="39">
        <v>32.274430367557329</v>
      </c>
      <c r="AJ84" s="39">
        <v>0</v>
      </c>
      <c r="AK84" s="39">
        <v>44.65166640476351</v>
      </c>
      <c r="AL84" s="39">
        <v>90.861223448775931</v>
      </c>
      <c r="AM84" s="39">
        <v>96.332417414539307</v>
      </c>
      <c r="AN84" s="39">
        <v>11.375375614756839</v>
      </c>
      <c r="AO84" s="39">
        <v>0</v>
      </c>
      <c r="AP84" s="39">
        <v>0</v>
      </c>
      <c r="AQ84" s="39">
        <v>107.70779302929614</v>
      </c>
      <c r="AR84" s="39">
        <v>13.935126676455088</v>
      </c>
      <c r="AS84" s="72">
        <v>7.7292295599494025</v>
      </c>
      <c r="AT84" s="39">
        <v>96.332417414539307</v>
      </c>
      <c r="AU84" s="39">
        <v>13.465056573011296</v>
      </c>
      <c r="AV84" s="39">
        <v>0</v>
      </c>
      <c r="AW84" s="39">
        <v>0</v>
      </c>
      <c r="AX84" s="39">
        <v>109.7974739875506</v>
      </c>
      <c r="AY84" s="39">
        <v>32.274430367557329</v>
      </c>
      <c r="AZ84" s="72">
        <v>3.4019957203619753</v>
      </c>
      <c r="BA84" s="39">
        <v>96.332417414539307</v>
      </c>
      <c r="BB84" s="39">
        <v>24.840432187768137</v>
      </c>
      <c r="BC84" s="39">
        <v>0</v>
      </c>
      <c r="BD84" s="39">
        <v>0</v>
      </c>
      <c r="BE84" s="39">
        <v>121.17284960230744</v>
      </c>
      <c r="BF84" s="39">
        <v>46.209557044012413</v>
      </c>
      <c r="BG84" s="39">
        <v>8.4171129982849475</v>
      </c>
      <c r="BH84" s="72">
        <v>2.6222465081605528</v>
      </c>
      <c r="BI84" s="39">
        <v>5.4889255723012456</v>
      </c>
      <c r="BJ84" s="39">
        <v>12.712618283926961</v>
      </c>
      <c r="BK84" s="39">
        <v>0</v>
      </c>
      <c r="BL84" s="39">
        <v>17.587904241234959</v>
      </c>
      <c r="BM84" s="39">
        <v>35.789448097463165</v>
      </c>
      <c r="BN84" s="39">
        <v>96.332417414539307</v>
      </c>
      <c r="BO84" s="39">
        <v>0</v>
      </c>
      <c r="BP84" s="39">
        <v>24.840432187768137</v>
      </c>
      <c r="BQ84" s="39">
        <v>0</v>
      </c>
      <c r="BR84" s="39">
        <v>0</v>
      </c>
      <c r="BS84" s="39">
        <v>0</v>
      </c>
      <c r="BT84" s="39">
        <v>0</v>
      </c>
      <c r="BU84" s="39">
        <v>0</v>
      </c>
      <c r="BV84" s="39">
        <v>0</v>
      </c>
      <c r="BW84" s="39">
        <v>0</v>
      </c>
      <c r="BX84" s="39">
        <v>80.117654376685607</v>
      </c>
      <c r="BY84" s="39">
        <v>10.743569072090327</v>
      </c>
      <c r="BZ84" s="39">
        <v>0</v>
      </c>
      <c r="CA84" s="39">
        <v>0</v>
      </c>
      <c r="CB84" s="39">
        <v>121.17284960230744</v>
      </c>
      <c r="CC84" s="39">
        <v>90.861223448775931</v>
      </c>
      <c r="CD84" s="72">
        <v>1.3336035439872769</v>
      </c>
      <c r="CE84" s="39">
        <v>26.005017239519908</v>
      </c>
      <c r="CF84" s="39">
        <v>1.7746828694040109</v>
      </c>
      <c r="CG84" s="39">
        <v>0</v>
      </c>
      <c r="CH84" s="39">
        <v>1.7746828694040109</v>
      </c>
      <c r="CI84" s="39">
        <v>8.8733436851932218E-2</v>
      </c>
      <c r="CJ84" s="39">
        <v>0</v>
      </c>
      <c r="CK84" s="39">
        <v>8.8733436851932218E-2</v>
      </c>
      <c r="CL84" s="39"/>
      <c r="CM84" s="39">
        <v>0</v>
      </c>
      <c r="CN84" s="39"/>
      <c r="CO84" s="39">
        <v>0</v>
      </c>
      <c r="CP84" s="39">
        <v>0</v>
      </c>
      <c r="CQ84" s="39">
        <v>0</v>
      </c>
      <c r="CR84" s="39">
        <v>0</v>
      </c>
      <c r="CS84" s="39">
        <v>0</v>
      </c>
      <c r="CT84" s="39">
        <v>0</v>
      </c>
      <c r="CU84" s="39">
        <v>0</v>
      </c>
      <c r="CV84" s="39">
        <v>9999</v>
      </c>
      <c r="CW84" s="72">
        <v>9999</v>
      </c>
    </row>
    <row r="85" spans="1:101" s="19" customFormat="1">
      <c r="A85" s="19" t="s">
        <v>488</v>
      </c>
      <c r="C85" s="39">
        <v>13</v>
      </c>
      <c r="D85" s="39">
        <v>173.8216734916555</v>
      </c>
      <c r="E85" s="39">
        <v>0</v>
      </c>
      <c r="F85" s="39">
        <v>53.717845360451633</v>
      </c>
      <c r="G85" s="39">
        <v>0</v>
      </c>
      <c r="H85" s="39">
        <v>0</v>
      </c>
      <c r="I85" s="39"/>
      <c r="J85" s="39"/>
      <c r="K85" s="39"/>
      <c r="L85" s="39">
        <v>186.80723547775204</v>
      </c>
      <c r="M85" s="39">
        <v>3.219307878382352E-2</v>
      </c>
      <c r="N85" s="39">
        <v>3.1960723577941316E-2</v>
      </c>
      <c r="O85" s="39">
        <v>0</v>
      </c>
      <c r="P85" s="39">
        <v>0</v>
      </c>
      <c r="Q85" s="39">
        <v>0</v>
      </c>
      <c r="R85" s="39">
        <v>10.71205595482799</v>
      </c>
      <c r="S85" s="39">
        <v>24.753932017094101</v>
      </c>
      <c r="T85" s="39">
        <v>0</v>
      </c>
      <c r="U85" s="39">
        <v>44.65166640476351</v>
      </c>
      <c r="V85" s="39">
        <v>3.223070721627098</v>
      </c>
      <c r="W85" s="39">
        <v>7.520498350463229</v>
      </c>
      <c r="X85" s="39">
        <v>0</v>
      </c>
      <c r="Y85" s="39">
        <v>0</v>
      </c>
      <c r="Z85" s="39">
        <v>0</v>
      </c>
      <c r="AA85" s="39">
        <v>0</v>
      </c>
      <c r="AB85" s="39">
        <v>0</v>
      </c>
      <c r="AC85" s="39">
        <v>0</v>
      </c>
      <c r="AD85" s="39">
        <v>0</v>
      </c>
      <c r="AE85" s="39">
        <v>0</v>
      </c>
      <c r="AF85" s="39">
        <v>0</v>
      </c>
      <c r="AG85" s="39">
        <v>0</v>
      </c>
      <c r="AH85" s="39">
        <v>13.935126676455088</v>
      </c>
      <c r="AI85" s="39">
        <v>32.274430367557329</v>
      </c>
      <c r="AJ85" s="39">
        <v>0</v>
      </c>
      <c r="AK85" s="39">
        <v>44.65166640476351</v>
      </c>
      <c r="AL85" s="39">
        <v>90.861223448775931</v>
      </c>
      <c r="AM85" s="39">
        <v>96.332417414539307</v>
      </c>
      <c r="AN85" s="39">
        <v>11.375375614756839</v>
      </c>
      <c r="AO85" s="39">
        <v>0</v>
      </c>
      <c r="AP85" s="39">
        <v>0</v>
      </c>
      <c r="AQ85" s="39">
        <v>107.70779302929614</v>
      </c>
      <c r="AR85" s="39">
        <v>13.935126676455088</v>
      </c>
      <c r="AS85" s="72">
        <v>7.7292295599494025</v>
      </c>
      <c r="AT85" s="39">
        <v>96.332417414539307</v>
      </c>
      <c r="AU85" s="39">
        <v>13.465056573011296</v>
      </c>
      <c r="AV85" s="39">
        <v>0</v>
      </c>
      <c r="AW85" s="39">
        <v>0</v>
      </c>
      <c r="AX85" s="39">
        <v>109.7974739875506</v>
      </c>
      <c r="AY85" s="39">
        <v>32.274430367557329</v>
      </c>
      <c r="AZ85" s="72">
        <v>3.4019957203619753</v>
      </c>
      <c r="BA85" s="39">
        <v>96.332417414539307</v>
      </c>
      <c r="BB85" s="39">
        <v>24.840432187768137</v>
      </c>
      <c r="BC85" s="39">
        <v>0</v>
      </c>
      <c r="BD85" s="39">
        <v>0</v>
      </c>
      <c r="BE85" s="39">
        <v>121.17284960230744</v>
      </c>
      <c r="BF85" s="39">
        <v>46.209557044012413</v>
      </c>
      <c r="BG85" s="39">
        <v>8.4171129982849475</v>
      </c>
      <c r="BH85" s="72">
        <v>2.6222465081605528</v>
      </c>
      <c r="BI85" s="39">
        <v>5.4889255723012456</v>
      </c>
      <c r="BJ85" s="39">
        <v>12.712618283926961</v>
      </c>
      <c r="BK85" s="39">
        <v>0</v>
      </c>
      <c r="BL85" s="39">
        <v>17.587904241234959</v>
      </c>
      <c r="BM85" s="39">
        <v>35.789448097463165</v>
      </c>
      <c r="BN85" s="39">
        <v>96.332417414539307</v>
      </c>
      <c r="BO85" s="39">
        <v>0</v>
      </c>
      <c r="BP85" s="39">
        <v>24.840432187768137</v>
      </c>
      <c r="BQ85" s="39">
        <v>0</v>
      </c>
      <c r="BR85" s="39">
        <v>0</v>
      </c>
      <c r="BS85" s="39">
        <v>0</v>
      </c>
      <c r="BT85" s="39">
        <v>0</v>
      </c>
      <c r="BU85" s="39">
        <v>0</v>
      </c>
      <c r="BV85" s="39">
        <v>0</v>
      </c>
      <c r="BW85" s="39">
        <v>0</v>
      </c>
      <c r="BX85" s="39">
        <v>80.117654376685607</v>
      </c>
      <c r="BY85" s="39">
        <v>10.743569072090327</v>
      </c>
      <c r="BZ85" s="39">
        <v>0</v>
      </c>
      <c r="CA85" s="39">
        <v>0</v>
      </c>
      <c r="CB85" s="39">
        <v>121.17284960230744</v>
      </c>
      <c r="CC85" s="39">
        <v>90.861223448775931</v>
      </c>
      <c r="CD85" s="72">
        <v>1.3336035439872769</v>
      </c>
      <c r="CE85" s="39">
        <v>26.005017239519908</v>
      </c>
      <c r="CF85" s="39">
        <v>1.7746828694040109</v>
      </c>
      <c r="CG85" s="39">
        <v>0</v>
      </c>
      <c r="CH85" s="39">
        <v>1.7746828694040109</v>
      </c>
      <c r="CI85" s="39">
        <v>8.8733436851932218E-2</v>
      </c>
      <c r="CJ85" s="39">
        <v>0</v>
      </c>
      <c r="CK85" s="39">
        <v>8.8733436851932218E-2</v>
      </c>
      <c r="CL85" s="39"/>
      <c r="CM85" s="39">
        <v>0</v>
      </c>
      <c r="CN85" s="39"/>
      <c r="CO85" s="39">
        <v>0</v>
      </c>
      <c r="CP85" s="39">
        <v>0</v>
      </c>
      <c r="CQ85" s="39">
        <v>0</v>
      </c>
      <c r="CR85" s="39">
        <v>0</v>
      </c>
      <c r="CS85" s="39">
        <v>0</v>
      </c>
      <c r="CT85" s="39">
        <v>0</v>
      </c>
      <c r="CU85" s="39">
        <v>0</v>
      </c>
      <c r="CV85" s="39">
        <v>9999</v>
      </c>
      <c r="CW85" s="72">
        <v>9999</v>
      </c>
    </row>
    <row r="86" spans="1:101" s="19" customFormat="1">
      <c r="A86" s="19" t="s">
        <v>489</v>
      </c>
      <c r="C86" s="39">
        <v>13</v>
      </c>
      <c r="D86" s="39">
        <v>173.8216734916555</v>
      </c>
      <c r="E86" s="39">
        <v>0</v>
      </c>
      <c r="F86" s="39">
        <v>53.717845360451633</v>
      </c>
      <c r="G86" s="39">
        <v>0</v>
      </c>
      <c r="H86" s="39">
        <v>0</v>
      </c>
      <c r="I86" s="39"/>
      <c r="J86" s="39"/>
      <c r="K86" s="39"/>
      <c r="L86" s="39">
        <v>186.80723547775204</v>
      </c>
      <c r="M86" s="39">
        <v>3.219307878382352E-2</v>
      </c>
      <c r="N86" s="39">
        <v>3.1960723577941316E-2</v>
      </c>
      <c r="O86" s="39">
        <v>0</v>
      </c>
      <c r="P86" s="39">
        <v>0</v>
      </c>
      <c r="Q86" s="39">
        <v>0</v>
      </c>
      <c r="R86" s="39">
        <v>10.71205595482799</v>
      </c>
      <c r="S86" s="39">
        <v>24.753932017094101</v>
      </c>
      <c r="T86" s="39">
        <v>0</v>
      </c>
      <c r="U86" s="39">
        <v>44.65166640476351</v>
      </c>
      <c r="V86" s="39">
        <v>3.223070721627098</v>
      </c>
      <c r="W86" s="39">
        <v>7.520498350463229</v>
      </c>
      <c r="X86" s="39">
        <v>0</v>
      </c>
      <c r="Y86" s="39">
        <v>0</v>
      </c>
      <c r="Z86" s="39">
        <v>0</v>
      </c>
      <c r="AA86" s="39">
        <v>0</v>
      </c>
      <c r="AB86" s="39">
        <v>0</v>
      </c>
      <c r="AC86" s="39">
        <v>0</v>
      </c>
      <c r="AD86" s="39">
        <v>0</v>
      </c>
      <c r="AE86" s="39">
        <v>0</v>
      </c>
      <c r="AF86" s="39">
        <v>0</v>
      </c>
      <c r="AG86" s="39">
        <v>0</v>
      </c>
      <c r="AH86" s="39">
        <v>13.935126676455088</v>
      </c>
      <c r="AI86" s="39">
        <v>32.274430367557329</v>
      </c>
      <c r="AJ86" s="39">
        <v>0</v>
      </c>
      <c r="AK86" s="39">
        <v>44.65166640476351</v>
      </c>
      <c r="AL86" s="39">
        <v>90.861223448775931</v>
      </c>
      <c r="AM86" s="39">
        <v>96.332417414539307</v>
      </c>
      <c r="AN86" s="39">
        <v>11.375375614756839</v>
      </c>
      <c r="AO86" s="39">
        <v>0</v>
      </c>
      <c r="AP86" s="39">
        <v>0</v>
      </c>
      <c r="AQ86" s="39">
        <v>107.70779302929614</v>
      </c>
      <c r="AR86" s="39">
        <v>13.935126676455088</v>
      </c>
      <c r="AS86" s="72">
        <v>7.7292295599494025</v>
      </c>
      <c r="AT86" s="39">
        <v>96.332417414539307</v>
      </c>
      <c r="AU86" s="39">
        <v>13.465056573011296</v>
      </c>
      <c r="AV86" s="39">
        <v>0</v>
      </c>
      <c r="AW86" s="39">
        <v>0</v>
      </c>
      <c r="AX86" s="39">
        <v>109.7974739875506</v>
      </c>
      <c r="AY86" s="39">
        <v>32.274430367557329</v>
      </c>
      <c r="AZ86" s="72">
        <v>3.4019957203619753</v>
      </c>
      <c r="BA86" s="39">
        <v>96.332417414539307</v>
      </c>
      <c r="BB86" s="39">
        <v>24.840432187768137</v>
      </c>
      <c r="BC86" s="39">
        <v>0</v>
      </c>
      <c r="BD86" s="39">
        <v>0</v>
      </c>
      <c r="BE86" s="39">
        <v>121.17284960230744</v>
      </c>
      <c r="BF86" s="39">
        <v>46.209557044012413</v>
      </c>
      <c r="BG86" s="39">
        <v>8.4171129982849475</v>
      </c>
      <c r="BH86" s="72">
        <v>2.6222465081605528</v>
      </c>
      <c r="BI86" s="39">
        <v>5.4889255723012456</v>
      </c>
      <c r="BJ86" s="39">
        <v>12.712618283926961</v>
      </c>
      <c r="BK86" s="39">
        <v>0</v>
      </c>
      <c r="BL86" s="39">
        <v>17.587904241234959</v>
      </c>
      <c r="BM86" s="39">
        <v>35.789448097463165</v>
      </c>
      <c r="BN86" s="39">
        <v>96.332417414539307</v>
      </c>
      <c r="BO86" s="39">
        <v>0</v>
      </c>
      <c r="BP86" s="39">
        <v>24.840432187768137</v>
      </c>
      <c r="BQ86" s="39">
        <v>0</v>
      </c>
      <c r="BR86" s="39">
        <v>0</v>
      </c>
      <c r="BS86" s="39">
        <v>0</v>
      </c>
      <c r="BT86" s="39">
        <v>0</v>
      </c>
      <c r="BU86" s="39">
        <v>0</v>
      </c>
      <c r="BV86" s="39">
        <v>0</v>
      </c>
      <c r="BW86" s="39">
        <v>0</v>
      </c>
      <c r="BX86" s="39">
        <v>80.117654376685607</v>
      </c>
      <c r="BY86" s="39">
        <v>10.743569072090327</v>
      </c>
      <c r="BZ86" s="39">
        <v>0</v>
      </c>
      <c r="CA86" s="39">
        <v>0</v>
      </c>
      <c r="CB86" s="39">
        <v>121.17284960230744</v>
      </c>
      <c r="CC86" s="39">
        <v>90.861223448775931</v>
      </c>
      <c r="CD86" s="72">
        <v>1.3336035439872769</v>
      </c>
      <c r="CE86" s="39">
        <v>26.005017239519908</v>
      </c>
      <c r="CF86" s="39">
        <v>1.7746828694040109</v>
      </c>
      <c r="CG86" s="39">
        <v>0</v>
      </c>
      <c r="CH86" s="39">
        <v>1.7746828694040109</v>
      </c>
      <c r="CI86" s="39">
        <v>8.8733436851932218E-2</v>
      </c>
      <c r="CJ86" s="39">
        <v>0</v>
      </c>
      <c r="CK86" s="39">
        <v>8.8733436851932218E-2</v>
      </c>
      <c r="CL86" s="39"/>
      <c r="CM86" s="39">
        <v>0</v>
      </c>
      <c r="CN86" s="39"/>
      <c r="CO86" s="39">
        <v>0</v>
      </c>
      <c r="CP86" s="39">
        <v>0</v>
      </c>
      <c r="CQ86" s="39">
        <v>0</v>
      </c>
      <c r="CR86" s="39">
        <v>0</v>
      </c>
      <c r="CS86" s="39">
        <v>0</v>
      </c>
      <c r="CT86" s="39">
        <v>0</v>
      </c>
      <c r="CU86" s="39">
        <v>0</v>
      </c>
      <c r="CV86" s="39">
        <v>9999</v>
      </c>
      <c r="CW86" s="72">
        <v>9999</v>
      </c>
    </row>
    <row r="87" spans="1:101" s="19" customFormat="1">
      <c r="A87" s="19" t="s">
        <v>490</v>
      </c>
      <c r="C87" s="39">
        <v>13</v>
      </c>
      <c r="D87" s="39">
        <v>300.64434978952494</v>
      </c>
      <c r="E87" s="39">
        <v>0</v>
      </c>
      <c r="F87" s="39">
        <v>103.6347070974122</v>
      </c>
      <c r="G87" s="39">
        <v>0</v>
      </c>
      <c r="H87" s="39">
        <v>0</v>
      </c>
      <c r="I87" s="39"/>
      <c r="J87" s="39"/>
      <c r="K87" s="39"/>
      <c r="L87" s="39">
        <v>323.10435584940785</v>
      </c>
      <c r="M87" s="39">
        <v>5.5681590472952194E-2</v>
      </c>
      <c r="N87" s="39">
        <v>5.5279705722970085E-2</v>
      </c>
      <c r="O87" s="39">
        <v>0</v>
      </c>
      <c r="P87" s="39">
        <v>0</v>
      </c>
      <c r="Q87" s="39">
        <v>0</v>
      </c>
      <c r="R87" s="39">
        <v>20.666144999683873</v>
      </c>
      <c r="S87" s="39">
        <v>47.756317791358867</v>
      </c>
      <c r="T87" s="39">
        <v>0</v>
      </c>
      <c r="U87" s="39">
        <v>86.143856631224367</v>
      </c>
      <c r="V87" s="39">
        <v>6.2180824258447327</v>
      </c>
      <c r="W87" s="39">
        <v>14.508858993637709</v>
      </c>
      <c r="X87" s="39">
        <v>0</v>
      </c>
      <c r="Y87" s="39">
        <v>0</v>
      </c>
      <c r="Z87" s="39">
        <v>0</v>
      </c>
      <c r="AA87" s="39">
        <v>0</v>
      </c>
      <c r="AB87" s="39">
        <v>0</v>
      </c>
      <c r="AC87" s="39">
        <v>0</v>
      </c>
      <c r="AD87" s="39">
        <v>0</v>
      </c>
      <c r="AE87" s="39">
        <v>0</v>
      </c>
      <c r="AF87" s="39">
        <v>0</v>
      </c>
      <c r="AG87" s="39">
        <v>0</v>
      </c>
      <c r="AH87" s="39">
        <v>26.884227425528607</v>
      </c>
      <c r="AI87" s="39">
        <v>62.265176784996576</v>
      </c>
      <c r="AJ87" s="39">
        <v>0</v>
      </c>
      <c r="AK87" s="39">
        <v>86.143856631224367</v>
      </c>
      <c r="AL87" s="39">
        <v>175.29326084174954</v>
      </c>
      <c r="AM87" s="39">
        <v>166.61787000133563</v>
      </c>
      <c r="AN87" s="39">
        <v>19.675005634290862</v>
      </c>
      <c r="AO87" s="39">
        <v>0</v>
      </c>
      <c r="AP87" s="39">
        <v>0</v>
      </c>
      <c r="AQ87" s="39">
        <v>186.2928756356265</v>
      </c>
      <c r="AR87" s="39">
        <v>26.884227425528607</v>
      </c>
      <c r="AS87" s="72">
        <v>6.9294487316651443</v>
      </c>
      <c r="AT87" s="39">
        <v>166.61787000133563</v>
      </c>
      <c r="AU87" s="39">
        <v>23.289346471897176</v>
      </c>
      <c r="AV87" s="39">
        <v>0</v>
      </c>
      <c r="AW87" s="39">
        <v>0</v>
      </c>
      <c r="AX87" s="39">
        <v>189.90721647323281</v>
      </c>
      <c r="AY87" s="39">
        <v>62.265176784996576</v>
      </c>
      <c r="AZ87" s="72">
        <v>3.049974741563616</v>
      </c>
      <c r="BA87" s="39">
        <v>166.61787000133563</v>
      </c>
      <c r="BB87" s="39">
        <v>42.964352106188038</v>
      </c>
      <c r="BC87" s="39">
        <v>0</v>
      </c>
      <c r="BD87" s="39">
        <v>0</v>
      </c>
      <c r="BE87" s="39">
        <v>209.58222210752368</v>
      </c>
      <c r="BF87" s="39">
        <v>89.149404210525176</v>
      </c>
      <c r="BG87" s="39">
        <v>10.517892783964699</v>
      </c>
      <c r="BH87" s="72">
        <v>2.3509099579913957</v>
      </c>
      <c r="BI87" s="39">
        <v>6.1224445736823006</v>
      </c>
      <c r="BJ87" s="39">
        <v>14.179879068225665</v>
      </c>
      <c r="BK87" s="39">
        <v>0</v>
      </c>
      <c r="BL87" s="39">
        <v>19.617859172218171</v>
      </c>
      <c r="BM87" s="39">
        <v>39.920182814126136</v>
      </c>
      <c r="BN87" s="39">
        <v>166.61787000133563</v>
      </c>
      <c r="BO87" s="39">
        <v>0</v>
      </c>
      <c r="BP87" s="39">
        <v>42.964352106188038</v>
      </c>
      <c r="BQ87" s="39">
        <v>0</v>
      </c>
      <c r="BR87" s="39">
        <v>0</v>
      </c>
      <c r="BS87" s="39">
        <v>0</v>
      </c>
      <c r="BT87" s="39">
        <v>0</v>
      </c>
      <c r="BU87" s="39">
        <v>0</v>
      </c>
      <c r="BV87" s="39">
        <v>0</v>
      </c>
      <c r="BW87" s="39">
        <v>0</v>
      </c>
      <c r="BX87" s="39">
        <v>154.5663194222671</v>
      </c>
      <c r="BY87" s="39">
        <v>20.726941419482444</v>
      </c>
      <c r="BZ87" s="39">
        <v>0</v>
      </c>
      <c r="CA87" s="39">
        <v>0</v>
      </c>
      <c r="CB87" s="39">
        <v>209.58222210752368</v>
      </c>
      <c r="CC87" s="39">
        <v>175.29326084174954</v>
      </c>
      <c r="CD87" s="72">
        <v>1.1956091243959992</v>
      </c>
      <c r="CE87" s="39">
        <v>30.135751956182872</v>
      </c>
      <c r="CF87" s="39">
        <v>3.0695158241022864</v>
      </c>
      <c r="CG87" s="39">
        <v>0</v>
      </c>
      <c r="CH87" s="39">
        <v>3.0695158241022864</v>
      </c>
      <c r="CI87" s="39">
        <v>0.1534745690284687</v>
      </c>
      <c r="CJ87" s="39">
        <v>0</v>
      </c>
      <c r="CK87" s="39">
        <v>0.1534745690284687</v>
      </c>
      <c r="CL87" s="39"/>
      <c r="CM87" s="39">
        <v>0</v>
      </c>
      <c r="CN87" s="39"/>
      <c r="CO87" s="39">
        <v>0</v>
      </c>
      <c r="CP87" s="39">
        <v>0</v>
      </c>
      <c r="CQ87" s="39">
        <v>0</v>
      </c>
      <c r="CR87" s="39">
        <v>0</v>
      </c>
      <c r="CS87" s="39">
        <v>0</v>
      </c>
      <c r="CT87" s="39">
        <v>0</v>
      </c>
      <c r="CU87" s="39">
        <v>0</v>
      </c>
      <c r="CV87" s="39">
        <v>9999</v>
      </c>
      <c r="CW87" s="72">
        <v>9999</v>
      </c>
    </row>
    <row r="88" spans="1:101" s="19" customFormat="1">
      <c r="A88" s="19" t="s">
        <v>491</v>
      </c>
      <c r="C88" s="39">
        <v>13</v>
      </c>
      <c r="D88" s="39">
        <v>242.92494258501361</v>
      </c>
      <c r="E88" s="39">
        <v>0</v>
      </c>
      <c r="F88" s="39">
        <v>87.890495677871499</v>
      </c>
      <c r="G88" s="39">
        <v>0</v>
      </c>
      <c r="H88" s="39">
        <v>0</v>
      </c>
      <c r="I88" s="39"/>
      <c r="J88" s="39"/>
      <c r="K88" s="39"/>
      <c r="L88" s="39">
        <v>261.0729493124835</v>
      </c>
      <c r="M88" s="39">
        <v>4.4991522967764888E-2</v>
      </c>
      <c r="N88" s="39">
        <v>4.4666794331143102E-2</v>
      </c>
      <c r="O88" s="39">
        <v>0</v>
      </c>
      <c r="P88" s="39">
        <v>0</v>
      </c>
      <c r="Q88" s="39">
        <v>0</v>
      </c>
      <c r="R88" s="39">
        <v>17.526538923545008</v>
      </c>
      <c r="S88" s="39">
        <v>40.501165680790479</v>
      </c>
      <c r="T88" s="39">
        <v>0</v>
      </c>
      <c r="U88" s="39">
        <v>73.056859723694473</v>
      </c>
      <c r="V88" s="39">
        <v>5.2734297406722899</v>
      </c>
      <c r="W88" s="39">
        <v>12.30466939490201</v>
      </c>
      <c r="X88" s="39">
        <v>0</v>
      </c>
      <c r="Y88" s="39">
        <v>0</v>
      </c>
      <c r="Z88" s="39">
        <v>0</v>
      </c>
      <c r="AA88" s="39">
        <v>0</v>
      </c>
      <c r="AB88" s="39">
        <v>0</v>
      </c>
      <c r="AC88" s="39">
        <v>0</v>
      </c>
      <c r="AD88" s="39">
        <v>0</v>
      </c>
      <c r="AE88" s="39">
        <v>0</v>
      </c>
      <c r="AF88" s="39">
        <v>0</v>
      </c>
      <c r="AG88" s="39">
        <v>0</v>
      </c>
      <c r="AH88" s="39">
        <v>22.799968664217296</v>
      </c>
      <c r="AI88" s="39">
        <v>52.805835075692485</v>
      </c>
      <c r="AJ88" s="39">
        <v>0</v>
      </c>
      <c r="AK88" s="39">
        <v>73.056859723694473</v>
      </c>
      <c r="AL88" s="39">
        <v>148.66266346360425</v>
      </c>
      <c r="AM88" s="39">
        <v>134.62962644083575</v>
      </c>
      <c r="AN88" s="39">
        <v>15.897686477114876</v>
      </c>
      <c r="AO88" s="39">
        <v>0</v>
      </c>
      <c r="AP88" s="39">
        <v>0</v>
      </c>
      <c r="AQ88" s="39">
        <v>150.52731291795064</v>
      </c>
      <c r="AR88" s="39">
        <v>22.799968664217296</v>
      </c>
      <c r="AS88" s="72">
        <v>6.6020842017292356</v>
      </c>
      <c r="AT88" s="39">
        <v>134.62962644083575</v>
      </c>
      <c r="AU88" s="39">
        <v>18.818125664057405</v>
      </c>
      <c r="AV88" s="39">
        <v>0</v>
      </c>
      <c r="AW88" s="39">
        <v>0</v>
      </c>
      <c r="AX88" s="39">
        <v>153.44775210489314</v>
      </c>
      <c r="AY88" s="39">
        <v>52.805835075692485</v>
      </c>
      <c r="AZ88" s="72">
        <v>2.9058862886069199</v>
      </c>
      <c r="BA88" s="39">
        <v>134.62962644083575</v>
      </c>
      <c r="BB88" s="39">
        <v>34.715812141172279</v>
      </c>
      <c r="BC88" s="39">
        <v>0</v>
      </c>
      <c r="BD88" s="39">
        <v>0</v>
      </c>
      <c r="BE88" s="39">
        <v>169.34543858200803</v>
      </c>
      <c r="BF88" s="39">
        <v>75.605803739909788</v>
      </c>
      <c r="BG88" s="39">
        <v>11.524584070013288</v>
      </c>
      <c r="BH88" s="72">
        <v>2.2398470779382271</v>
      </c>
      <c r="BI88" s="39">
        <v>6.4260261592363266</v>
      </c>
      <c r="BJ88" s="39">
        <v>14.882988768720223</v>
      </c>
      <c r="BK88" s="39">
        <v>0</v>
      </c>
      <c r="BL88" s="39">
        <v>20.590611268378943</v>
      </c>
      <c r="BM88" s="39">
        <v>41.89962619633549</v>
      </c>
      <c r="BN88" s="39">
        <v>134.62962644083575</v>
      </c>
      <c r="BO88" s="39">
        <v>0</v>
      </c>
      <c r="BP88" s="39">
        <v>34.715812141172279</v>
      </c>
      <c r="BQ88" s="39">
        <v>0</v>
      </c>
      <c r="BR88" s="39">
        <v>0</v>
      </c>
      <c r="BS88" s="39">
        <v>0</v>
      </c>
      <c r="BT88" s="39">
        <v>0</v>
      </c>
      <c r="BU88" s="39">
        <v>0</v>
      </c>
      <c r="BV88" s="39">
        <v>0</v>
      </c>
      <c r="BW88" s="39">
        <v>0</v>
      </c>
      <c r="BX88" s="39">
        <v>131.08456432802996</v>
      </c>
      <c r="BY88" s="39">
        <v>17.578099135574302</v>
      </c>
      <c r="BZ88" s="39">
        <v>0</v>
      </c>
      <c r="CA88" s="39">
        <v>0</v>
      </c>
      <c r="CB88" s="39">
        <v>169.34543858200806</v>
      </c>
      <c r="CC88" s="39">
        <v>148.66266346360425</v>
      </c>
      <c r="CD88" s="72">
        <v>1.1391255520150652</v>
      </c>
      <c r="CE88" s="39">
        <v>32.115195338392219</v>
      </c>
      <c r="CF88" s="39">
        <v>2.4802127691934417</v>
      </c>
      <c r="CG88" s="39">
        <v>0</v>
      </c>
      <c r="CH88" s="39">
        <v>2.4802127691934417</v>
      </c>
      <c r="CI88" s="39">
        <v>0.12400965092342967</v>
      </c>
      <c r="CJ88" s="39">
        <v>0</v>
      </c>
      <c r="CK88" s="39">
        <v>0.12400965092342967</v>
      </c>
      <c r="CL88" s="39"/>
      <c r="CM88" s="39">
        <v>0</v>
      </c>
      <c r="CN88" s="39"/>
      <c r="CO88" s="39">
        <v>0</v>
      </c>
      <c r="CP88" s="39">
        <v>0</v>
      </c>
      <c r="CQ88" s="39">
        <v>0</v>
      </c>
      <c r="CR88" s="39">
        <v>0</v>
      </c>
      <c r="CS88" s="39">
        <v>0</v>
      </c>
      <c r="CT88" s="39">
        <v>0</v>
      </c>
      <c r="CU88" s="39">
        <v>0</v>
      </c>
      <c r="CV88" s="39">
        <v>9999</v>
      </c>
      <c r="CW88" s="72">
        <v>9999</v>
      </c>
    </row>
    <row r="89" spans="1:101" s="19" customFormat="1">
      <c r="A89" s="19" t="s">
        <v>492</v>
      </c>
      <c r="C89" s="39">
        <v>13</v>
      </c>
      <c r="D89" s="39">
        <v>162.97860198933802</v>
      </c>
      <c r="E89" s="39">
        <v>0</v>
      </c>
      <c r="F89" s="39">
        <v>60.287615069696891</v>
      </c>
      <c r="G89" s="39">
        <v>0</v>
      </c>
      <c r="H89" s="39">
        <v>0</v>
      </c>
      <c r="I89" s="39"/>
      <c r="J89" s="39"/>
      <c r="K89" s="39"/>
      <c r="L89" s="39">
        <v>175.15411897768129</v>
      </c>
      <c r="M89" s="39">
        <v>3.0184860544286801E-2</v>
      </c>
      <c r="N89" s="39">
        <v>2.9966999757085003E-2</v>
      </c>
      <c r="O89" s="39">
        <v>0</v>
      </c>
      <c r="P89" s="39">
        <v>0</v>
      </c>
      <c r="Q89" s="39">
        <v>0</v>
      </c>
      <c r="R89" s="39">
        <v>12.022155797134428</v>
      </c>
      <c r="S89" s="39">
        <v>27.781373487603105</v>
      </c>
      <c r="T89" s="39">
        <v>0</v>
      </c>
      <c r="U89" s="39">
        <v>50.112629394714538</v>
      </c>
      <c r="V89" s="39">
        <v>3.6172569041818137</v>
      </c>
      <c r="W89" s="39">
        <v>8.4402661097575642</v>
      </c>
      <c r="X89" s="39">
        <v>0</v>
      </c>
      <c r="Y89" s="39">
        <v>0</v>
      </c>
      <c r="Z89" s="39">
        <v>0</v>
      </c>
      <c r="AA89" s="39">
        <v>0</v>
      </c>
      <c r="AB89" s="39">
        <v>0</v>
      </c>
      <c r="AC89" s="39">
        <v>0</v>
      </c>
      <c r="AD89" s="39">
        <v>0</v>
      </c>
      <c r="AE89" s="39">
        <v>0</v>
      </c>
      <c r="AF89" s="39">
        <v>0</v>
      </c>
      <c r="AG89" s="39">
        <v>0</v>
      </c>
      <c r="AH89" s="39">
        <v>15.639412701316241</v>
      </c>
      <c r="AI89" s="39">
        <v>36.221639597360671</v>
      </c>
      <c r="AJ89" s="39">
        <v>0</v>
      </c>
      <c r="AK89" s="39">
        <v>50.112629394714538</v>
      </c>
      <c r="AL89" s="39">
        <v>101.97368169339146</v>
      </c>
      <c r="AM89" s="39">
        <v>90.323159368435597</v>
      </c>
      <c r="AN89" s="39">
        <v>10.665774742329107</v>
      </c>
      <c r="AO89" s="39">
        <v>0</v>
      </c>
      <c r="AP89" s="39">
        <v>0</v>
      </c>
      <c r="AQ89" s="39">
        <v>100.9889341107647</v>
      </c>
      <c r="AR89" s="39">
        <v>15.639412701316241</v>
      </c>
      <c r="AS89" s="72">
        <v>6.4573354536686214</v>
      </c>
      <c r="AT89" s="39">
        <v>90.323159368435597</v>
      </c>
      <c r="AU89" s="39">
        <v>12.625100494628928</v>
      </c>
      <c r="AV89" s="39">
        <v>0</v>
      </c>
      <c r="AW89" s="39">
        <v>0</v>
      </c>
      <c r="AX89" s="39">
        <v>102.94825986306452</v>
      </c>
      <c r="AY89" s="39">
        <v>36.221639597360671</v>
      </c>
      <c r="AZ89" s="72">
        <v>2.8421755891626166</v>
      </c>
      <c r="BA89" s="39">
        <v>90.323159368435597</v>
      </c>
      <c r="BB89" s="39">
        <v>23.290875236958037</v>
      </c>
      <c r="BC89" s="39">
        <v>0</v>
      </c>
      <c r="BD89" s="39">
        <v>0</v>
      </c>
      <c r="BE89" s="39">
        <v>113.61403460539363</v>
      </c>
      <c r="BF89" s="39">
        <v>51.86105229867691</v>
      </c>
      <c r="BG89" s="39">
        <v>12.002250633158059</v>
      </c>
      <c r="BH89" s="72">
        <v>2.1907390916611265</v>
      </c>
      <c r="BI89" s="39">
        <v>6.5700730727392944</v>
      </c>
      <c r="BJ89" s="39">
        <v>15.216608418362025</v>
      </c>
      <c r="BK89" s="39">
        <v>0</v>
      </c>
      <c r="BL89" s="39">
        <v>21.052173970872186</v>
      </c>
      <c r="BM89" s="39">
        <v>42.838855461973502</v>
      </c>
      <c r="BN89" s="39">
        <v>90.323159368435597</v>
      </c>
      <c r="BO89" s="39">
        <v>0</v>
      </c>
      <c r="BP89" s="39">
        <v>23.290875236958037</v>
      </c>
      <c r="BQ89" s="39">
        <v>0</v>
      </c>
      <c r="BR89" s="39">
        <v>0</v>
      </c>
      <c r="BS89" s="39">
        <v>0</v>
      </c>
      <c r="BT89" s="39">
        <v>0</v>
      </c>
      <c r="BU89" s="39">
        <v>0</v>
      </c>
      <c r="BV89" s="39">
        <v>0</v>
      </c>
      <c r="BW89" s="39">
        <v>0</v>
      </c>
      <c r="BX89" s="39">
        <v>89.916158679452082</v>
      </c>
      <c r="BY89" s="39">
        <v>12.057523013939379</v>
      </c>
      <c r="BZ89" s="39">
        <v>0</v>
      </c>
      <c r="CA89" s="39">
        <v>0</v>
      </c>
      <c r="CB89" s="39">
        <v>113.61403460539363</v>
      </c>
      <c r="CC89" s="39">
        <v>101.97368169339146</v>
      </c>
      <c r="CD89" s="72">
        <v>1.1141505604063773</v>
      </c>
      <c r="CE89" s="39">
        <v>33.054424604030245</v>
      </c>
      <c r="CF89" s="39">
        <v>1.6639773810702478</v>
      </c>
      <c r="CG89" s="39">
        <v>0</v>
      </c>
      <c r="CH89" s="39">
        <v>1.6639773810702478</v>
      </c>
      <c r="CI89" s="39">
        <v>8.3198206514398618E-2</v>
      </c>
      <c r="CJ89" s="39">
        <v>0</v>
      </c>
      <c r="CK89" s="39">
        <v>8.3198206514398618E-2</v>
      </c>
      <c r="CL89" s="39"/>
      <c r="CM89" s="39">
        <v>0</v>
      </c>
      <c r="CN89" s="39"/>
      <c r="CO89" s="39">
        <v>0</v>
      </c>
      <c r="CP89" s="39">
        <v>0</v>
      </c>
      <c r="CQ89" s="39">
        <v>0</v>
      </c>
      <c r="CR89" s="39">
        <v>0</v>
      </c>
      <c r="CS89" s="39">
        <v>0</v>
      </c>
      <c r="CT89" s="39">
        <v>0</v>
      </c>
      <c r="CU89" s="39">
        <v>0</v>
      </c>
      <c r="CV89" s="39">
        <v>9999</v>
      </c>
      <c r="CW89" s="72">
        <v>9999</v>
      </c>
    </row>
    <row r="90" spans="1:101" s="19" customFormat="1">
      <c r="A90" s="19" t="s">
        <v>493</v>
      </c>
      <c r="C90" s="39">
        <v>13</v>
      </c>
      <c r="D90" s="39">
        <v>177.39990080508278</v>
      </c>
      <c r="E90" s="39">
        <v>0</v>
      </c>
      <c r="F90" s="39">
        <v>66.945860992660556</v>
      </c>
      <c r="G90" s="39">
        <v>0</v>
      </c>
      <c r="H90" s="39">
        <v>0</v>
      </c>
      <c r="I90" s="39"/>
      <c r="J90" s="39"/>
      <c r="K90" s="39"/>
      <c r="L90" s="39">
        <v>190.65277866523277</v>
      </c>
      <c r="M90" s="39">
        <v>3.2855793343484707E-2</v>
      </c>
      <c r="N90" s="39">
        <v>3.261865496110096E-2</v>
      </c>
      <c r="O90" s="39">
        <v>0</v>
      </c>
      <c r="P90" s="39">
        <v>0</v>
      </c>
      <c r="Q90" s="39">
        <v>0</v>
      </c>
      <c r="R90" s="39">
        <v>13.349898978366008</v>
      </c>
      <c r="S90" s="39">
        <v>30.849586030831418</v>
      </c>
      <c r="T90" s="39">
        <v>0</v>
      </c>
      <c r="U90" s="39">
        <v>55.647136108417001</v>
      </c>
      <c r="V90" s="39">
        <v>4.0167516595596338</v>
      </c>
      <c r="W90" s="39">
        <v>9.3724205389724773</v>
      </c>
      <c r="X90" s="39">
        <v>0</v>
      </c>
      <c r="Y90" s="39">
        <v>0</v>
      </c>
      <c r="Z90" s="39">
        <v>0</v>
      </c>
      <c r="AA90" s="39">
        <v>0</v>
      </c>
      <c r="AB90" s="39">
        <v>0</v>
      </c>
      <c r="AC90" s="39">
        <v>0</v>
      </c>
      <c r="AD90" s="39">
        <v>0</v>
      </c>
      <c r="AE90" s="39">
        <v>0</v>
      </c>
      <c r="AF90" s="39">
        <v>0</v>
      </c>
      <c r="AG90" s="39">
        <v>0</v>
      </c>
      <c r="AH90" s="39">
        <v>17.366650637925641</v>
      </c>
      <c r="AI90" s="39">
        <v>40.222006569803895</v>
      </c>
      <c r="AJ90" s="39">
        <v>0</v>
      </c>
      <c r="AK90" s="39">
        <v>55.647136108417001</v>
      </c>
      <c r="AL90" s="39">
        <v>113.23579331614654</v>
      </c>
      <c r="AM90" s="39">
        <v>98.315480172117219</v>
      </c>
      <c r="AN90" s="39">
        <v>11.609544800380124</v>
      </c>
      <c r="AO90" s="39">
        <v>0</v>
      </c>
      <c r="AP90" s="39">
        <v>0</v>
      </c>
      <c r="AQ90" s="39">
        <v>109.92502497249734</v>
      </c>
      <c r="AR90" s="39">
        <v>17.366650637925641</v>
      </c>
      <c r="AS90" s="72">
        <v>6.3296617905378287</v>
      </c>
      <c r="AT90" s="39">
        <v>98.315480172117219</v>
      </c>
      <c r="AU90" s="39">
        <v>13.7422431415131</v>
      </c>
      <c r="AV90" s="39">
        <v>0</v>
      </c>
      <c r="AW90" s="39">
        <v>0</v>
      </c>
      <c r="AX90" s="39">
        <v>112.05772331363032</v>
      </c>
      <c r="AY90" s="39">
        <v>40.222006569803895</v>
      </c>
      <c r="AZ90" s="72">
        <v>2.7859804338492671</v>
      </c>
      <c r="BA90" s="39">
        <v>98.315480172117219</v>
      </c>
      <c r="BB90" s="39">
        <v>25.351787941893225</v>
      </c>
      <c r="BC90" s="39">
        <v>0</v>
      </c>
      <c r="BD90" s="39">
        <v>0</v>
      </c>
      <c r="BE90" s="39">
        <v>123.66726811401044</v>
      </c>
      <c r="BF90" s="39">
        <v>57.58865720772954</v>
      </c>
      <c r="BG90" s="39">
        <v>12.441703091359035</v>
      </c>
      <c r="BH90" s="72">
        <v>2.1474240607473627</v>
      </c>
      <c r="BI90" s="39">
        <v>6.7025959979748153</v>
      </c>
      <c r="BJ90" s="39">
        <v>15.523537951327482</v>
      </c>
      <c r="BK90" s="39">
        <v>0</v>
      </c>
      <c r="BL90" s="39">
        <v>21.476810903566733</v>
      </c>
      <c r="BM90" s="39">
        <v>43.702944852869038</v>
      </c>
      <c r="BN90" s="39">
        <v>98.315480172117219</v>
      </c>
      <c r="BO90" s="39">
        <v>0</v>
      </c>
      <c r="BP90" s="39">
        <v>25.351787941893225</v>
      </c>
      <c r="BQ90" s="39">
        <v>0</v>
      </c>
      <c r="BR90" s="39">
        <v>0</v>
      </c>
      <c r="BS90" s="39">
        <v>0</v>
      </c>
      <c r="BT90" s="39">
        <v>0</v>
      </c>
      <c r="BU90" s="39">
        <v>0</v>
      </c>
      <c r="BV90" s="39">
        <v>0</v>
      </c>
      <c r="BW90" s="39">
        <v>0</v>
      </c>
      <c r="BX90" s="39">
        <v>99.846621117614433</v>
      </c>
      <c r="BY90" s="39">
        <v>13.389172198532112</v>
      </c>
      <c r="BZ90" s="39">
        <v>0</v>
      </c>
      <c r="CA90" s="39">
        <v>0</v>
      </c>
      <c r="CB90" s="39">
        <v>123.66726811401044</v>
      </c>
      <c r="CC90" s="39">
        <v>113.23579331614654</v>
      </c>
      <c r="CD90" s="72">
        <v>1.092121708978891</v>
      </c>
      <c r="CE90" s="39">
        <v>33.918513994925767</v>
      </c>
      <c r="CF90" s="39">
        <v>1.8112158206086113</v>
      </c>
      <c r="CG90" s="39">
        <v>0</v>
      </c>
      <c r="CH90" s="39">
        <v>1.8112158206086113</v>
      </c>
      <c r="CI90" s="39">
        <v>9.056006986598554E-2</v>
      </c>
      <c r="CJ90" s="39">
        <v>0</v>
      </c>
      <c r="CK90" s="39">
        <v>9.056006986598554E-2</v>
      </c>
      <c r="CL90" s="39"/>
      <c r="CM90" s="39">
        <v>0</v>
      </c>
      <c r="CN90" s="39"/>
      <c r="CO90" s="39">
        <v>0</v>
      </c>
      <c r="CP90" s="39">
        <v>0</v>
      </c>
      <c r="CQ90" s="39">
        <v>0</v>
      </c>
      <c r="CR90" s="39">
        <v>0</v>
      </c>
      <c r="CS90" s="39">
        <v>0</v>
      </c>
      <c r="CT90" s="39">
        <v>0</v>
      </c>
      <c r="CU90" s="39">
        <v>0</v>
      </c>
      <c r="CV90" s="39">
        <v>9999</v>
      </c>
      <c r="CW90" s="72">
        <v>9999</v>
      </c>
    </row>
    <row r="91" spans="1:101" s="19" customFormat="1">
      <c r="A91" s="19" t="s">
        <v>494</v>
      </c>
      <c r="C91" s="39">
        <v>13</v>
      </c>
      <c r="D91" s="39">
        <v>245.20150034252799</v>
      </c>
      <c r="E91" s="39">
        <v>0</v>
      </c>
      <c r="F91" s="39">
        <v>93.19321657875993</v>
      </c>
      <c r="G91" s="39">
        <v>0</v>
      </c>
      <c r="H91" s="39">
        <v>0</v>
      </c>
      <c r="I91" s="39"/>
      <c r="J91" s="39"/>
      <c r="K91" s="39"/>
      <c r="L91" s="39">
        <v>263.51958011831977</v>
      </c>
      <c r="M91" s="39">
        <v>4.5413158554233356E-2</v>
      </c>
      <c r="N91" s="39">
        <v>4.5085386741028216E-2</v>
      </c>
      <c r="O91" s="39">
        <v>0</v>
      </c>
      <c r="P91" s="39">
        <v>0</v>
      </c>
      <c r="Q91" s="39">
        <v>0</v>
      </c>
      <c r="R91" s="39">
        <v>18.583972307590834</v>
      </c>
      <c r="S91" s="39">
        <v>42.94473339661058</v>
      </c>
      <c r="T91" s="39">
        <v>0</v>
      </c>
      <c r="U91" s="39">
        <v>77.464618879246103</v>
      </c>
      <c r="V91" s="39">
        <v>5.5915929947255956</v>
      </c>
      <c r="W91" s="39">
        <v>13.04705032102639</v>
      </c>
      <c r="X91" s="39">
        <v>0</v>
      </c>
      <c r="Y91" s="39">
        <v>0</v>
      </c>
      <c r="Z91" s="39">
        <v>0</v>
      </c>
      <c r="AA91" s="39">
        <v>0</v>
      </c>
      <c r="AB91" s="39">
        <v>0</v>
      </c>
      <c r="AC91" s="39">
        <v>0</v>
      </c>
      <c r="AD91" s="39">
        <v>0</v>
      </c>
      <c r="AE91" s="39">
        <v>0</v>
      </c>
      <c r="AF91" s="39">
        <v>0</v>
      </c>
      <c r="AG91" s="39">
        <v>0</v>
      </c>
      <c r="AH91" s="39">
        <v>24.175565302316429</v>
      </c>
      <c r="AI91" s="39">
        <v>55.99178371763697</v>
      </c>
      <c r="AJ91" s="39">
        <v>0</v>
      </c>
      <c r="AK91" s="39">
        <v>77.464618879246103</v>
      </c>
      <c r="AL91" s="39">
        <v>157.63196789919951</v>
      </c>
      <c r="AM91" s="39">
        <v>135.89130059089933</v>
      </c>
      <c r="AN91" s="39">
        <v>16.046670772802596</v>
      </c>
      <c r="AO91" s="39">
        <v>0</v>
      </c>
      <c r="AP91" s="39">
        <v>0</v>
      </c>
      <c r="AQ91" s="39">
        <v>151.93797136370193</v>
      </c>
      <c r="AR91" s="39">
        <v>24.175565302316429</v>
      </c>
      <c r="AS91" s="72">
        <v>6.2847742943633964</v>
      </c>
      <c r="AT91" s="39">
        <v>135.89130059089933</v>
      </c>
      <c r="AU91" s="39">
        <v>18.994478695189226</v>
      </c>
      <c r="AV91" s="39">
        <v>0</v>
      </c>
      <c r="AW91" s="39">
        <v>0</v>
      </c>
      <c r="AX91" s="39">
        <v>154.88577928608856</v>
      </c>
      <c r="AY91" s="39">
        <v>55.99178371763697</v>
      </c>
      <c r="AZ91" s="72">
        <v>2.7662233456817122</v>
      </c>
      <c r="BA91" s="39">
        <v>135.89130059089933</v>
      </c>
      <c r="BB91" s="39">
        <v>35.041149467991822</v>
      </c>
      <c r="BC91" s="39">
        <v>0</v>
      </c>
      <c r="BD91" s="39">
        <v>0</v>
      </c>
      <c r="BE91" s="39">
        <v>170.93245005889116</v>
      </c>
      <c r="BF91" s="39">
        <v>80.167349019953406</v>
      </c>
      <c r="BG91" s="39">
        <v>12.600447933400003</v>
      </c>
      <c r="BH91" s="72">
        <v>2.1321953656762007</v>
      </c>
      <c r="BI91" s="39">
        <v>6.7504676856641765</v>
      </c>
      <c r="BJ91" s="39">
        <v>15.634411105679089</v>
      </c>
      <c r="BK91" s="39">
        <v>0</v>
      </c>
      <c r="BL91" s="39">
        <v>21.630203885099522</v>
      </c>
      <c r="BM91" s="39">
        <v>44.015082676442795</v>
      </c>
      <c r="BN91" s="39">
        <v>135.89130059089933</v>
      </c>
      <c r="BO91" s="39">
        <v>0</v>
      </c>
      <c r="BP91" s="39">
        <v>35.041149467991822</v>
      </c>
      <c r="BQ91" s="39">
        <v>0</v>
      </c>
      <c r="BR91" s="39">
        <v>0</v>
      </c>
      <c r="BS91" s="39">
        <v>0</v>
      </c>
      <c r="BT91" s="39">
        <v>0</v>
      </c>
      <c r="BU91" s="39">
        <v>0</v>
      </c>
      <c r="BV91" s="39">
        <v>0</v>
      </c>
      <c r="BW91" s="39">
        <v>0</v>
      </c>
      <c r="BX91" s="39">
        <v>138.99332458344753</v>
      </c>
      <c r="BY91" s="39">
        <v>18.638643315751988</v>
      </c>
      <c r="BZ91" s="39">
        <v>0</v>
      </c>
      <c r="CA91" s="39">
        <v>0</v>
      </c>
      <c r="CB91" s="39">
        <v>170.93245005889116</v>
      </c>
      <c r="CC91" s="39">
        <v>157.63196789919951</v>
      </c>
      <c r="CD91" s="72">
        <v>1.0843768071727486</v>
      </c>
      <c r="CE91" s="39">
        <v>34.230651818499524</v>
      </c>
      <c r="CF91" s="39">
        <v>2.503455946941715</v>
      </c>
      <c r="CG91" s="39">
        <v>0</v>
      </c>
      <c r="CH91" s="39">
        <v>2.503455946941715</v>
      </c>
      <c r="CI91" s="39">
        <v>0.12517180055620189</v>
      </c>
      <c r="CJ91" s="39">
        <v>0</v>
      </c>
      <c r="CK91" s="39">
        <v>0.12517180055620189</v>
      </c>
      <c r="CL91" s="39"/>
      <c r="CM91" s="39">
        <v>0</v>
      </c>
      <c r="CN91" s="39"/>
      <c r="CO91" s="39">
        <v>0</v>
      </c>
      <c r="CP91" s="39">
        <v>0</v>
      </c>
      <c r="CQ91" s="39">
        <v>0</v>
      </c>
      <c r="CR91" s="39">
        <v>0</v>
      </c>
      <c r="CS91" s="39">
        <v>0</v>
      </c>
      <c r="CT91" s="39">
        <v>0</v>
      </c>
      <c r="CU91" s="39">
        <v>0</v>
      </c>
      <c r="CV91" s="39">
        <v>9999</v>
      </c>
      <c r="CW91" s="72">
        <v>9999</v>
      </c>
    </row>
    <row r="92" spans="1:101" s="19" customFormat="1">
      <c r="A92" s="19" t="s">
        <v>495</v>
      </c>
      <c r="C92" s="39">
        <v>13</v>
      </c>
      <c r="D92" s="39">
        <v>131.13695086996103</v>
      </c>
      <c r="E92" s="39">
        <v>0</v>
      </c>
      <c r="F92" s="39">
        <v>54.291251986424662</v>
      </c>
      <c r="G92" s="39">
        <v>0</v>
      </c>
      <c r="H92" s="39">
        <v>0</v>
      </c>
      <c r="I92" s="39"/>
      <c r="J92" s="39"/>
      <c r="K92" s="39"/>
      <c r="L92" s="39">
        <v>140.93369813388222</v>
      </c>
      <c r="M92" s="39">
        <v>2.4287547726490603E-2</v>
      </c>
      <c r="N92" s="39">
        <v>2.4112251098595595E-2</v>
      </c>
      <c r="O92" s="39">
        <v>0</v>
      </c>
      <c r="P92" s="39">
        <v>0</v>
      </c>
      <c r="Q92" s="39">
        <v>0</v>
      </c>
      <c r="R92" s="39">
        <v>10.826400895900672</v>
      </c>
      <c r="S92" s="39">
        <v>25.018165784145705</v>
      </c>
      <c r="T92" s="39">
        <v>0</v>
      </c>
      <c r="U92" s="39">
        <v>45.128296865375361</v>
      </c>
      <c r="V92" s="39">
        <v>3.2574751191854796</v>
      </c>
      <c r="W92" s="39">
        <v>7.6007752780994524</v>
      </c>
      <c r="X92" s="39">
        <v>0</v>
      </c>
      <c r="Y92" s="39">
        <v>0</v>
      </c>
      <c r="Z92" s="39">
        <v>0</v>
      </c>
      <c r="AA92" s="39">
        <v>0</v>
      </c>
      <c r="AB92" s="39">
        <v>0</v>
      </c>
      <c r="AC92" s="39">
        <v>0</v>
      </c>
      <c r="AD92" s="39">
        <v>0</v>
      </c>
      <c r="AE92" s="39">
        <v>0</v>
      </c>
      <c r="AF92" s="39">
        <v>0</v>
      </c>
      <c r="AG92" s="39">
        <v>0</v>
      </c>
      <c r="AH92" s="39">
        <v>14.083876015086151</v>
      </c>
      <c r="AI92" s="39">
        <v>32.618941062245156</v>
      </c>
      <c r="AJ92" s="39">
        <v>0</v>
      </c>
      <c r="AK92" s="39">
        <v>45.128296865375361</v>
      </c>
      <c r="AL92" s="39">
        <v>91.831113942706679</v>
      </c>
      <c r="AM92" s="39">
        <v>72.676434623565314</v>
      </c>
      <c r="AN92" s="39">
        <v>8.5819681927716172</v>
      </c>
      <c r="AO92" s="39">
        <v>0</v>
      </c>
      <c r="AP92" s="39">
        <v>0</v>
      </c>
      <c r="AQ92" s="39">
        <v>81.258402816336925</v>
      </c>
      <c r="AR92" s="39">
        <v>14.083876015086151</v>
      </c>
      <c r="AS92" s="72">
        <v>5.7696050951666846</v>
      </c>
      <c r="AT92" s="39">
        <v>72.676434623565314</v>
      </c>
      <c r="AU92" s="39">
        <v>10.15849420159331</v>
      </c>
      <c r="AV92" s="39">
        <v>0</v>
      </c>
      <c r="AW92" s="39">
        <v>0</v>
      </c>
      <c r="AX92" s="39">
        <v>82.834928825158627</v>
      </c>
      <c r="AY92" s="39">
        <v>32.618941062245156</v>
      </c>
      <c r="AZ92" s="72">
        <v>2.5394732669919824</v>
      </c>
      <c r="BA92" s="39">
        <v>72.676434623565314</v>
      </c>
      <c r="BB92" s="39">
        <v>18.740462394364926</v>
      </c>
      <c r="BC92" s="39">
        <v>0</v>
      </c>
      <c r="BD92" s="39">
        <v>0</v>
      </c>
      <c r="BE92" s="39">
        <v>91.416897017930239</v>
      </c>
      <c r="BF92" s="39">
        <v>46.702817077331311</v>
      </c>
      <c r="BG92" s="39">
        <v>14.599198262207135</v>
      </c>
      <c r="BH92" s="72">
        <v>1.9574171910563896</v>
      </c>
      <c r="BI92" s="39">
        <v>7.3532183028147609</v>
      </c>
      <c r="BJ92" s="39">
        <v>17.030410817335635</v>
      </c>
      <c r="BK92" s="39">
        <v>0</v>
      </c>
      <c r="BL92" s="39">
        <v>23.561569139765414</v>
      </c>
      <c r="BM92" s="39">
        <v>47.945198259915813</v>
      </c>
      <c r="BN92" s="39">
        <v>72.676434623565314</v>
      </c>
      <c r="BO92" s="39">
        <v>0</v>
      </c>
      <c r="BP92" s="39">
        <v>18.740462394364926</v>
      </c>
      <c r="BQ92" s="39">
        <v>0</v>
      </c>
      <c r="BR92" s="39">
        <v>0</v>
      </c>
      <c r="BS92" s="39">
        <v>0</v>
      </c>
      <c r="BT92" s="39">
        <v>0</v>
      </c>
      <c r="BU92" s="39">
        <v>0</v>
      </c>
      <c r="BV92" s="39">
        <v>0</v>
      </c>
      <c r="BW92" s="39">
        <v>0</v>
      </c>
      <c r="BX92" s="39">
        <v>80.972863545421745</v>
      </c>
      <c r="BY92" s="39">
        <v>10.858250397284934</v>
      </c>
      <c r="BZ92" s="39">
        <v>0</v>
      </c>
      <c r="CA92" s="39">
        <v>0</v>
      </c>
      <c r="CB92" s="39">
        <v>91.416897017930239</v>
      </c>
      <c r="CC92" s="39">
        <v>91.831113942706679</v>
      </c>
      <c r="CD92" s="80">
        <v>0.99548936186231096</v>
      </c>
      <c r="CE92" s="39">
        <v>38.160767401972556</v>
      </c>
      <c r="CF92" s="39">
        <v>1.3388807942064129</v>
      </c>
      <c r="CG92" s="39">
        <v>0</v>
      </c>
      <c r="CH92" s="39">
        <v>1.3388807942064129</v>
      </c>
      <c r="CI92" s="39">
        <v>6.6943506613594037E-2</v>
      </c>
      <c r="CJ92" s="39">
        <v>0</v>
      </c>
      <c r="CK92" s="39">
        <v>6.6943506613594037E-2</v>
      </c>
      <c r="CL92" s="39"/>
      <c r="CM92" s="39">
        <v>0</v>
      </c>
      <c r="CN92" s="39"/>
      <c r="CO92" s="39">
        <v>0</v>
      </c>
      <c r="CP92" s="39">
        <v>0</v>
      </c>
      <c r="CQ92" s="39">
        <v>0</v>
      </c>
      <c r="CR92" s="39">
        <v>0</v>
      </c>
      <c r="CS92" s="39">
        <v>0</v>
      </c>
      <c r="CT92" s="39">
        <v>0</v>
      </c>
      <c r="CU92" s="39">
        <v>0</v>
      </c>
      <c r="CV92" s="39">
        <v>9999</v>
      </c>
      <c r="CW92" s="72">
        <v>9999</v>
      </c>
    </row>
    <row r="93" spans="1:101" s="19" customFormat="1">
      <c r="A93" s="19" t="s">
        <v>496</v>
      </c>
      <c r="C93" s="39">
        <v>13</v>
      </c>
      <c r="D93" s="39">
        <v>131.13695086996103</v>
      </c>
      <c r="E93" s="39">
        <v>0</v>
      </c>
      <c r="F93" s="39">
        <v>54.291251986424662</v>
      </c>
      <c r="G93" s="39">
        <v>0</v>
      </c>
      <c r="H93" s="39">
        <v>0</v>
      </c>
      <c r="I93" s="39"/>
      <c r="J93" s="39"/>
      <c r="K93" s="39"/>
      <c r="L93" s="39">
        <v>140.93369813388222</v>
      </c>
      <c r="M93" s="39">
        <v>2.4287547726490603E-2</v>
      </c>
      <c r="N93" s="39">
        <v>2.4112251098595595E-2</v>
      </c>
      <c r="O93" s="39">
        <v>0</v>
      </c>
      <c r="P93" s="39">
        <v>0</v>
      </c>
      <c r="Q93" s="39">
        <v>0</v>
      </c>
      <c r="R93" s="39">
        <v>10.826400895900672</v>
      </c>
      <c r="S93" s="39">
        <v>25.018165784145705</v>
      </c>
      <c r="T93" s="39">
        <v>0</v>
      </c>
      <c r="U93" s="39">
        <v>45.128296865375361</v>
      </c>
      <c r="V93" s="39">
        <v>3.2574751191854796</v>
      </c>
      <c r="W93" s="39">
        <v>7.6007752780994524</v>
      </c>
      <c r="X93" s="39">
        <v>0</v>
      </c>
      <c r="Y93" s="39">
        <v>0</v>
      </c>
      <c r="Z93" s="39">
        <v>0</v>
      </c>
      <c r="AA93" s="39">
        <v>0</v>
      </c>
      <c r="AB93" s="39">
        <v>0</v>
      </c>
      <c r="AC93" s="39">
        <v>0</v>
      </c>
      <c r="AD93" s="39">
        <v>0</v>
      </c>
      <c r="AE93" s="39">
        <v>0</v>
      </c>
      <c r="AF93" s="39">
        <v>0</v>
      </c>
      <c r="AG93" s="39">
        <v>0</v>
      </c>
      <c r="AH93" s="39">
        <v>14.083876015086151</v>
      </c>
      <c r="AI93" s="39">
        <v>32.618941062245156</v>
      </c>
      <c r="AJ93" s="39">
        <v>0</v>
      </c>
      <c r="AK93" s="39">
        <v>45.128296865375361</v>
      </c>
      <c r="AL93" s="39">
        <v>91.831113942706679</v>
      </c>
      <c r="AM93" s="39">
        <v>72.676434623565314</v>
      </c>
      <c r="AN93" s="39">
        <v>8.5819681927716172</v>
      </c>
      <c r="AO93" s="39">
        <v>0</v>
      </c>
      <c r="AP93" s="39">
        <v>0</v>
      </c>
      <c r="AQ93" s="39">
        <v>81.258402816336925</v>
      </c>
      <c r="AR93" s="39">
        <v>14.083876015086151</v>
      </c>
      <c r="AS93" s="72">
        <v>5.7696050951666846</v>
      </c>
      <c r="AT93" s="39">
        <v>72.676434623565314</v>
      </c>
      <c r="AU93" s="39">
        <v>10.15849420159331</v>
      </c>
      <c r="AV93" s="39">
        <v>0</v>
      </c>
      <c r="AW93" s="39">
        <v>0</v>
      </c>
      <c r="AX93" s="39">
        <v>82.834928825158627</v>
      </c>
      <c r="AY93" s="39">
        <v>32.618941062245156</v>
      </c>
      <c r="AZ93" s="72">
        <v>2.5394732669919824</v>
      </c>
      <c r="BA93" s="39">
        <v>72.676434623565314</v>
      </c>
      <c r="BB93" s="39">
        <v>18.740462394364926</v>
      </c>
      <c r="BC93" s="39">
        <v>0</v>
      </c>
      <c r="BD93" s="39">
        <v>0</v>
      </c>
      <c r="BE93" s="39">
        <v>91.416897017930239</v>
      </c>
      <c r="BF93" s="39">
        <v>46.702817077331311</v>
      </c>
      <c r="BG93" s="39">
        <v>14.599198262207135</v>
      </c>
      <c r="BH93" s="72">
        <v>1.9574171910563896</v>
      </c>
      <c r="BI93" s="39">
        <v>7.3532183028147609</v>
      </c>
      <c r="BJ93" s="39">
        <v>17.030410817335635</v>
      </c>
      <c r="BK93" s="39">
        <v>0</v>
      </c>
      <c r="BL93" s="39">
        <v>23.561569139765414</v>
      </c>
      <c r="BM93" s="39">
        <v>47.945198259915813</v>
      </c>
      <c r="BN93" s="39">
        <v>72.676434623565314</v>
      </c>
      <c r="BO93" s="39">
        <v>0</v>
      </c>
      <c r="BP93" s="39">
        <v>18.740462394364926</v>
      </c>
      <c r="BQ93" s="39">
        <v>0</v>
      </c>
      <c r="BR93" s="39">
        <v>0</v>
      </c>
      <c r="BS93" s="39">
        <v>0</v>
      </c>
      <c r="BT93" s="39">
        <v>0</v>
      </c>
      <c r="BU93" s="39">
        <v>0</v>
      </c>
      <c r="BV93" s="39">
        <v>0</v>
      </c>
      <c r="BW93" s="39">
        <v>0</v>
      </c>
      <c r="BX93" s="39">
        <v>80.972863545421745</v>
      </c>
      <c r="BY93" s="39">
        <v>10.858250397284934</v>
      </c>
      <c r="BZ93" s="39">
        <v>0</v>
      </c>
      <c r="CA93" s="39">
        <v>0</v>
      </c>
      <c r="CB93" s="39">
        <v>91.416897017930239</v>
      </c>
      <c r="CC93" s="39">
        <v>91.831113942706679</v>
      </c>
      <c r="CD93" s="80">
        <v>0.99548936186231096</v>
      </c>
      <c r="CE93" s="39">
        <v>38.160767401972556</v>
      </c>
      <c r="CF93" s="39">
        <v>1.3388807942064129</v>
      </c>
      <c r="CG93" s="39">
        <v>0</v>
      </c>
      <c r="CH93" s="39">
        <v>1.3388807942064129</v>
      </c>
      <c r="CI93" s="39">
        <v>6.6943506613594037E-2</v>
      </c>
      <c r="CJ93" s="39">
        <v>0</v>
      </c>
      <c r="CK93" s="39">
        <v>6.6943506613594037E-2</v>
      </c>
      <c r="CL93" s="39"/>
      <c r="CM93" s="39">
        <v>0</v>
      </c>
      <c r="CN93" s="39"/>
      <c r="CO93" s="39">
        <v>0</v>
      </c>
      <c r="CP93" s="39">
        <v>0</v>
      </c>
      <c r="CQ93" s="39">
        <v>0</v>
      </c>
      <c r="CR93" s="39">
        <v>0</v>
      </c>
      <c r="CS93" s="39">
        <v>0</v>
      </c>
      <c r="CT93" s="39">
        <v>0</v>
      </c>
      <c r="CU93" s="39">
        <v>0</v>
      </c>
      <c r="CV93" s="39">
        <v>9999</v>
      </c>
      <c r="CW93" s="72">
        <v>9999</v>
      </c>
    </row>
    <row r="94" spans="1:101" s="19" customFormat="1">
      <c r="A94" s="19" t="s">
        <v>497</v>
      </c>
      <c r="C94" s="39">
        <v>13</v>
      </c>
      <c r="D94" s="39">
        <v>131.13695086996103</v>
      </c>
      <c r="E94" s="39">
        <v>0</v>
      </c>
      <c r="F94" s="39">
        <v>54.291251986424662</v>
      </c>
      <c r="G94" s="39">
        <v>0</v>
      </c>
      <c r="H94" s="39">
        <v>0</v>
      </c>
      <c r="I94" s="39"/>
      <c r="J94" s="39"/>
      <c r="K94" s="39"/>
      <c r="L94" s="39">
        <v>140.93369813388222</v>
      </c>
      <c r="M94" s="39">
        <v>2.4287547726490603E-2</v>
      </c>
      <c r="N94" s="39">
        <v>2.4112251098595595E-2</v>
      </c>
      <c r="O94" s="39">
        <v>0</v>
      </c>
      <c r="P94" s="39">
        <v>0</v>
      </c>
      <c r="Q94" s="39">
        <v>0</v>
      </c>
      <c r="R94" s="39">
        <v>10.826400895900672</v>
      </c>
      <c r="S94" s="39">
        <v>25.018165784145705</v>
      </c>
      <c r="T94" s="39">
        <v>0</v>
      </c>
      <c r="U94" s="39">
        <v>45.128296865375361</v>
      </c>
      <c r="V94" s="39">
        <v>3.2574751191854796</v>
      </c>
      <c r="W94" s="39">
        <v>7.6007752780994524</v>
      </c>
      <c r="X94" s="39">
        <v>0</v>
      </c>
      <c r="Y94" s="39">
        <v>0</v>
      </c>
      <c r="Z94" s="39">
        <v>0</v>
      </c>
      <c r="AA94" s="39">
        <v>0</v>
      </c>
      <c r="AB94" s="39">
        <v>0</v>
      </c>
      <c r="AC94" s="39">
        <v>0</v>
      </c>
      <c r="AD94" s="39">
        <v>0</v>
      </c>
      <c r="AE94" s="39">
        <v>0</v>
      </c>
      <c r="AF94" s="39">
        <v>0</v>
      </c>
      <c r="AG94" s="39">
        <v>0</v>
      </c>
      <c r="AH94" s="39">
        <v>14.083876015086151</v>
      </c>
      <c r="AI94" s="39">
        <v>32.618941062245156</v>
      </c>
      <c r="AJ94" s="39">
        <v>0</v>
      </c>
      <c r="AK94" s="39">
        <v>45.128296865375361</v>
      </c>
      <c r="AL94" s="39">
        <v>91.831113942706679</v>
      </c>
      <c r="AM94" s="39">
        <v>72.676434623565314</v>
      </c>
      <c r="AN94" s="39">
        <v>8.5819681927716172</v>
      </c>
      <c r="AO94" s="39">
        <v>0</v>
      </c>
      <c r="AP94" s="39">
        <v>0</v>
      </c>
      <c r="AQ94" s="39">
        <v>81.258402816336925</v>
      </c>
      <c r="AR94" s="39">
        <v>14.083876015086151</v>
      </c>
      <c r="AS94" s="72">
        <v>5.7696050951666846</v>
      </c>
      <c r="AT94" s="39">
        <v>72.676434623565314</v>
      </c>
      <c r="AU94" s="39">
        <v>10.15849420159331</v>
      </c>
      <c r="AV94" s="39">
        <v>0</v>
      </c>
      <c r="AW94" s="39">
        <v>0</v>
      </c>
      <c r="AX94" s="39">
        <v>82.834928825158627</v>
      </c>
      <c r="AY94" s="39">
        <v>32.618941062245156</v>
      </c>
      <c r="AZ94" s="72">
        <v>2.5394732669919824</v>
      </c>
      <c r="BA94" s="39">
        <v>72.676434623565314</v>
      </c>
      <c r="BB94" s="39">
        <v>18.740462394364926</v>
      </c>
      <c r="BC94" s="39">
        <v>0</v>
      </c>
      <c r="BD94" s="39">
        <v>0</v>
      </c>
      <c r="BE94" s="39">
        <v>91.416897017930239</v>
      </c>
      <c r="BF94" s="39">
        <v>46.702817077331311</v>
      </c>
      <c r="BG94" s="39">
        <v>14.599198262207135</v>
      </c>
      <c r="BH94" s="72">
        <v>1.9574171910563896</v>
      </c>
      <c r="BI94" s="39">
        <v>7.3532183028147609</v>
      </c>
      <c r="BJ94" s="39">
        <v>17.030410817335635</v>
      </c>
      <c r="BK94" s="39">
        <v>0</v>
      </c>
      <c r="BL94" s="39">
        <v>23.561569139765414</v>
      </c>
      <c r="BM94" s="39">
        <v>47.945198259915813</v>
      </c>
      <c r="BN94" s="39">
        <v>72.676434623565314</v>
      </c>
      <c r="BO94" s="39">
        <v>0</v>
      </c>
      <c r="BP94" s="39">
        <v>18.740462394364926</v>
      </c>
      <c r="BQ94" s="39">
        <v>0</v>
      </c>
      <c r="BR94" s="39">
        <v>0</v>
      </c>
      <c r="BS94" s="39">
        <v>0</v>
      </c>
      <c r="BT94" s="39">
        <v>0</v>
      </c>
      <c r="BU94" s="39">
        <v>0</v>
      </c>
      <c r="BV94" s="39">
        <v>0</v>
      </c>
      <c r="BW94" s="39">
        <v>0</v>
      </c>
      <c r="BX94" s="39">
        <v>80.972863545421745</v>
      </c>
      <c r="BY94" s="39">
        <v>10.858250397284934</v>
      </c>
      <c r="BZ94" s="39">
        <v>0</v>
      </c>
      <c r="CA94" s="39">
        <v>0</v>
      </c>
      <c r="CB94" s="39">
        <v>91.416897017930239</v>
      </c>
      <c r="CC94" s="39">
        <v>91.831113942706679</v>
      </c>
      <c r="CD94" s="80">
        <v>0.99548936186231096</v>
      </c>
      <c r="CE94" s="39">
        <v>38.160767401972556</v>
      </c>
      <c r="CF94" s="39">
        <v>1.3388807942064129</v>
      </c>
      <c r="CG94" s="39">
        <v>0</v>
      </c>
      <c r="CH94" s="39">
        <v>1.3388807942064129</v>
      </c>
      <c r="CI94" s="39">
        <v>6.6943506613594037E-2</v>
      </c>
      <c r="CJ94" s="39">
        <v>0</v>
      </c>
      <c r="CK94" s="39">
        <v>6.6943506613594037E-2</v>
      </c>
      <c r="CL94" s="39"/>
      <c r="CM94" s="39">
        <v>0</v>
      </c>
      <c r="CN94" s="39"/>
      <c r="CO94" s="39">
        <v>0</v>
      </c>
      <c r="CP94" s="39">
        <v>0</v>
      </c>
      <c r="CQ94" s="39">
        <v>0</v>
      </c>
      <c r="CR94" s="39">
        <v>0</v>
      </c>
      <c r="CS94" s="39">
        <v>0</v>
      </c>
      <c r="CT94" s="39">
        <v>0</v>
      </c>
      <c r="CU94" s="39">
        <v>0</v>
      </c>
      <c r="CV94" s="39">
        <v>9999</v>
      </c>
      <c r="CW94" s="72">
        <v>9999</v>
      </c>
    </row>
    <row r="95" spans="1:101" s="19" customFormat="1">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39"/>
      <c r="BJ95" s="39"/>
      <c r="BK95" s="39"/>
      <c r="BL95" s="39"/>
      <c r="BM95" s="39"/>
      <c r="BN95" s="39"/>
      <c r="BO95" s="39"/>
      <c r="BP95" s="39"/>
      <c r="BQ95" s="39"/>
      <c r="BR95" s="39"/>
      <c r="BS95" s="39"/>
      <c r="BT95" s="39"/>
      <c r="BU95" s="39"/>
      <c r="BV95" s="39"/>
      <c r="BW95" s="39"/>
      <c r="BX95" s="39"/>
      <c r="BY95" s="39"/>
      <c r="BZ95" s="39"/>
      <c r="CA95" s="39"/>
      <c r="CB95" s="39"/>
      <c r="CC95" s="39"/>
      <c r="CD95" s="39"/>
      <c r="CE95" s="39"/>
      <c r="CF95" s="39"/>
      <c r="CG95" s="39"/>
      <c r="CH95" s="39"/>
      <c r="CI95" s="39"/>
      <c r="CJ95" s="39"/>
      <c r="CK95" s="39"/>
      <c r="CL95" s="39"/>
      <c r="CM95" s="39"/>
      <c r="CN95" s="39"/>
      <c r="CO95" s="39"/>
      <c r="CP95" s="39"/>
      <c r="CQ95" s="39"/>
      <c r="CR95" s="39"/>
      <c r="CS95" s="39"/>
      <c r="CT95" s="39"/>
      <c r="CU95" s="39"/>
      <c r="CV95" s="39"/>
      <c r="CW95" s="39"/>
    </row>
    <row r="96" spans="1:101" s="19" customFormat="1">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39"/>
      <c r="CM96" s="39"/>
      <c r="CN96" s="39"/>
      <c r="CO96" s="39"/>
      <c r="CP96" s="39"/>
      <c r="CQ96" s="39"/>
      <c r="CR96" s="39"/>
      <c r="CS96" s="39"/>
      <c r="CT96" s="39"/>
      <c r="CU96" s="39"/>
      <c r="CV96" s="39"/>
      <c r="CW96" s="39"/>
    </row>
    <row r="97" spans="1:101" s="19" customFormat="1" ht="13.5" thickBot="1">
      <c r="A97" s="50" t="s">
        <v>227</v>
      </c>
      <c r="B97" s="52"/>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c r="BJ97" s="39"/>
      <c r="BK97" s="39"/>
      <c r="BL97" s="39"/>
      <c r="BM97" s="39"/>
      <c r="BN97" s="39"/>
      <c r="BO97" s="39"/>
      <c r="BP97" s="39"/>
      <c r="BQ97" s="39"/>
      <c r="BR97" s="39"/>
      <c r="BS97" s="39"/>
      <c r="BT97" s="39"/>
      <c r="BU97" s="39"/>
      <c r="BV97" s="39"/>
      <c r="BW97" s="39"/>
      <c r="BX97" s="39"/>
      <c r="BY97" s="39"/>
      <c r="BZ97" s="39"/>
      <c r="CA97" s="39"/>
      <c r="CB97" s="39"/>
      <c r="CC97" s="39"/>
      <c r="CD97" s="39"/>
      <c r="CE97" s="39"/>
      <c r="CF97" s="39"/>
      <c r="CG97" s="39"/>
      <c r="CH97" s="39"/>
      <c r="CI97" s="39"/>
      <c r="CJ97" s="39"/>
      <c r="CK97" s="39"/>
      <c r="CL97" s="39"/>
      <c r="CM97" s="39"/>
      <c r="CN97" s="39"/>
      <c r="CO97" s="39"/>
      <c r="CP97" s="39"/>
      <c r="CQ97" s="39"/>
      <c r="CR97" s="39"/>
      <c r="CS97" s="39"/>
      <c r="CT97" s="39"/>
      <c r="CU97" s="39"/>
      <c r="CV97" s="39"/>
      <c r="CW97" s="39"/>
    </row>
    <row r="98" spans="1:101" s="19" customFormat="1" ht="13.5" thickBot="1">
      <c r="A98" s="73" t="s">
        <v>228</v>
      </c>
      <c r="B98" s="74"/>
      <c r="C98" s="75"/>
      <c r="D98" s="75"/>
      <c r="E98" s="75"/>
      <c r="F98" s="75"/>
      <c r="G98" s="75"/>
      <c r="H98" s="75"/>
      <c r="I98" s="75"/>
      <c r="J98" s="75"/>
      <c r="K98" s="75"/>
      <c r="L98" s="76"/>
      <c r="M98" s="77"/>
      <c r="N98" s="78" t="s">
        <v>366</v>
      </c>
      <c r="O98" s="75"/>
      <c r="P98" s="75"/>
      <c r="Q98" s="75"/>
      <c r="R98" s="75"/>
      <c r="S98" s="75"/>
      <c r="T98" s="75"/>
      <c r="U98" s="75"/>
      <c r="V98" s="75"/>
      <c r="W98" s="75"/>
      <c r="X98" s="75"/>
      <c r="Y98" s="76"/>
      <c r="Z98" s="77"/>
      <c r="AA98" s="78" t="s">
        <v>367</v>
      </c>
      <c r="AB98" s="75"/>
      <c r="AC98" s="75"/>
      <c r="AD98" s="75"/>
      <c r="AE98" s="75"/>
      <c r="AF98" s="75"/>
      <c r="AG98" s="75"/>
      <c r="AH98" s="75"/>
      <c r="AI98" s="75"/>
      <c r="AJ98" s="75"/>
      <c r="AK98" s="75"/>
      <c r="AL98" s="76"/>
      <c r="AM98" s="39"/>
      <c r="AN98" s="39"/>
      <c r="AO98" s="39"/>
      <c r="AP98" s="39"/>
      <c r="AQ98" s="39"/>
      <c r="AR98" s="39"/>
      <c r="AS98" s="39"/>
      <c r="AT98" s="39"/>
      <c r="AU98" s="39"/>
      <c r="AV98" s="39"/>
      <c r="AW98" s="39"/>
      <c r="AX98" s="39"/>
      <c r="AY98" s="39"/>
      <c r="AZ98" s="39"/>
      <c r="BA98" s="39"/>
      <c r="BB98" s="39"/>
      <c r="BC98" s="39"/>
      <c r="BD98" s="39"/>
      <c r="BE98" s="39"/>
      <c r="BF98" s="39"/>
      <c r="BG98" s="39"/>
      <c r="BH98" s="39"/>
      <c r="BI98" s="39"/>
      <c r="BJ98" s="39"/>
      <c r="BK98" s="39"/>
      <c r="BL98" s="39"/>
      <c r="BM98" s="39"/>
      <c r="BN98" s="39"/>
      <c r="BO98" s="39"/>
      <c r="BP98" s="39"/>
      <c r="BQ98" s="39"/>
      <c r="BR98" s="39"/>
      <c r="BS98" s="39"/>
      <c r="BT98" s="39"/>
      <c r="BU98" s="39"/>
      <c r="BV98" s="39"/>
      <c r="BW98" s="39"/>
      <c r="BX98" s="39"/>
      <c r="BY98" s="39"/>
      <c r="BZ98" s="39"/>
      <c r="CA98" s="39"/>
      <c r="CB98" s="39"/>
      <c r="CC98" s="39"/>
      <c r="CD98" s="39"/>
      <c r="CE98" s="39"/>
      <c r="CF98" s="39"/>
      <c r="CG98" s="39"/>
      <c r="CH98" s="39"/>
      <c r="CI98" s="39"/>
      <c r="CJ98" s="39"/>
      <c r="CK98" s="39"/>
      <c r="CL98" s="39"/>
      <c r="CM98" s="39"/>
      <c r="CN98" s="39"/>
      <c r="CO98" s="39"/>
      <c r="CP98" s="39"/>
      <c r="CQ98" s="39"/>
      <c r="CR98" s="39"/>
      <c r="CS98" s="39"/>
      <c r="CT98" s="39"/>
      <c r="CU98" s="39"/>
      <c r="CV98" s="39"/>
      <c r="CW98" s="39"/>
    </row>
    <row r="99" spans="1:101" s="19" customFormat="1" ht="102">
      <c r="A99" s="68"/>
      <c r="B99" s="69" t="s">
        <v>229</v>
      </c>
      <c r="C99" s="70" t="s">
        <v>230</v>
      </c>
      <c r="D99" s="70" t="s">
        <v>231</v>
      </c>
      <c r="E99" s="70" t="s">
        <v>232</v>
      </c>
      <c r="F99" s="70" t="s">
        <v>233</v>
      </c>
      <c r="G99" s="70" t="s">
        <v>234</v>
      </c>
      <c r="H99" s="70" t="s">
        <v>235</v>
      </c>
      <c r="I99" s="70" t="s">
        <v>236</v>
      </c>
      <c r="J99" s="70" t="s">
        <v>237</v>
      </c>
      <c r="K99" s="70" t="s">
        <v>48</v>
      </c>
      <c r="L99" s="70" t="s">
        <v>210</v>
      </c>
      <c r="M99" s="70" t="s">
        <v>238</v>
      </c>
      <c r="N99" s="70" t="s">
        <v>239</v>
      </c>
      <c r="O99" s="70" t="s">
        <v>240</v>
      </c>
      <c r="P99" s="70" t="s">
        <v>241</v>
      </c>
      <c r="Q99" s="70" t="s">
        <v>242</v>
      </c>
      <c r="R99" s="70" t="s">
        <v>243</v>
      </c>
      <c r="S99" s="70" t="s">
        <v>244</v>
      </c>
      <c r="T99" s="70" t="s">
        <v>245</v>
      </c>
      <c r="U99" s="70" t="s">
        <v>246</v>
      </c>
      <c r="V99" s="70" t="s">
        <v>247</v>
      </c>
      <c r="W99" s="70" t="s">
        <v>248</v>
      </c>
      <c r="X99" s="70" t="s">
        <v>249</v>
      </c>
      <c r="Y99" s="70" t="s">
        <v>250</v>
      </c>
      <c r="Z99" s="70"/>
      <c r="AA99" s="70" t="s">
        <v>239</v>
      </c>
      <c r="AB99" s="70" t="s">
        <v>240</v>
      </c>
      <c r="AC99" s="70" t="s">
        <v>241</v>
      </c>
      <c r="AD99" s="70" t="s">
        <v>242</v>
      </c>
      <c r="AE99" s="70" t="s">
        <v>243</v>
      </c>
      <c r="AF99" s="70" t="s">
        <v>244</v>
      </c>
      <c r="AG99" s="70" t="s">
        <v>245</v>
      </c>
      <c r="AH99" s="70" t="s">
        <v>246</v>
      </c>
      <c r="AI99" s="70" t="s">
        <v>247</v>
      </c>
      <c r="AJ99" s="70" t="s">
        <v>248</v>
      </c>
      <c r="AK99" s="70" t="s">
        <v>249</v>
      </c>
      <c r="AL99" s="70" t="s">
        <v>250</v>
      </c>
      <c r="AM99" s="39"/>
      <c r="AN99" s="39"/>
      <c r="AO99" s="39"/>
      <c r="AP99" s="39"/>
      <c r="AQ99" s="39"/>
      <c r="AR99" s="39"/>
      <c r="AS99" s="39"/>
      <c r="AT99" s="39"/>
      <c r="AU99" s="39"/>
      <c r="AV99" s="39"/>
      <c r="AW99" s="39"/>
      <c r="AX99" s="39"/>
      <c r="AY99" s="39"/>
      <c r="AZ99" s="39"/>
      <c r="BA99" s="39"/>
      <c r="BB99" s="39"/>
      <c r="BC99" s="39"/>
      <c r="BD99" s="39"/>
      <c r="BE99" s="39"/>
      <c r="BF99" s="39"/>
      <c r="BG99" s="39"/>
      <c r="BH99" s="39"/>
      <c r="BI99" s="39"/>
      <c r="BJ99" s="39"/>
      <c r="BK99" s="39"/>
      <c r="BL99" s="39"/>
      <c r="BM99" s="39"/>
      <c r="BN99" s="39"/>
      <c r="BO99" s="39"/>
      <c r="BP99" s="39"/>
      <c r="BQ99" s="39"/>
      <c r="BR99" s="39"/>
      <c r="BS99" s="39"/>
      <c r="BT99" s="39"/>
      <c r="BU99" s="39"/>
      <c r="BV99" s="39"/>
      <c r="BW99" s="39"/>
      <c r="BX99" s="39"/>
      <c r="BY99" s="39"/>
      <c r="BZ99" s="39"/>
      <c r="CA99" s="39"/>
      <c r="CB99" s="39"/>
      <c r="CC99" s="39"/>
      <c r="CD99" s="39"/>
      <c r="CE99" s="39"/>
      <c r="CF99" s="39"/>
      <c r="CG99" s="39"/>
      <c r="CH99" s="39"/>
      <c r="CI99" s="39"/>
      <c r="CJ99" s="39"/>
      <c r="CK99" s="39"/>
      <c r="CL99" s="39"/>
      <c r="CM99" s="39"/>
      <c r="CN99" s="39"/>
      <c r="CO99" s="39"/>
      <c r="CP99" s="39"/>
      <c r="CQ99" s="39"/>
      <c r="CR99" s="39"/>
      <c r="CS99" s="39"/>
      <c r="CT99" s="39"/>
      <c r="CU99" s="39"/>
      <c r="CV99" s="39"/>
      <c r="CW99" s="39"/>
    </row>
    <row r="100" spans="1:101" s="19" customFormat="1">
      <c r="B100" s="40" t="s">
        <v>251</v>
      </c>
      <c r="C100" s="121">
        <v>3611.5702167619247</v>
      </c>
      <c r="D100" s="121">
        <v>1110.5744139986323</v>
      </c>
      <c r="E100" s="121">
        <v>0</v>
      </c>
      <c r="F100" s="121">
        <v>1110.5744139986323</v>
      </c>
      <c r="G100" s="121">
        <v>1656.3698052907998</v>
      </c>
      <c r="H100" s="121">
        <v>2342.6515230240361</v>
      </c>
      <c r="I100" s="121">
        <v>2693.7401968472741</v>
      </c>
      <c r="J100" s="121">
        <v>5.154351256975902</v>
      </c>
      <c r="K100" s="121">
        <v>23.962272694746236</v>
      </c>
      <c r="L100" s="72">
        <v>1.4417472095550834</v>
      </c>
      <c r="M100" s="39">
        <v>34.310190282219835</v>
      </c>
      <c r="N100" s="44">
        <v>230.26614153989459</v>
      </c>
      <c r="O100" s="44">
        <v>215.41733803425799</v>
      </c>
      <c r="P100" s="44">
        <v>249.20074591136947</v>
      </c>
      <c r="Q100" s="44">
        <v>216.80242445650649</v>
      </c>
      <c r="R100" s="44">
        <v>220.9491547677064</v>
      </c>
      <c r="S100" s="44">
        <v>199.19280291703993</v>
      </c>
      <c r="T100" s="44">
        <v>183.91111152276864</v>
      </c>
      <c r="U100" s="44">
        <v>193.11638297036239</v>
      </c>
      <c r="V100" s="44">
        <v>170.21007745249614</v>
      </c>
      <c r="W100" s="44">
        <v>195.34447552260289</v>
      </c>
      <c r="X100" s="44">
        <v>189.00242130115723</v>
      </c>
      <c r="Y100" s="44">
        <v>214.99446591065399</v>
      </c>
      <c r="Z100" s="44"/>
      <c r="AA100" s="44">
        <v>112.98938838338411</v>
      </c>
      <c r="AB100" s="44">
        <v>100.54674117420956</v>
      </c>
      <c r="AC100" s="44">
        <v>98.358494136708771</v>
      </c>
      <c r="AD100" s="44">
        <v>99.622367590923517</v>
      </c>
      <c r="AE100" s="44">
        <v>100.14544451788184</v>
      </c>
      <c r="AF100" s="44">
        <v>82.052146208707143</v>
      </c>
      <c r="AG100" s="44">
        <v>92.524354590266782</v>
      </c>
      <c r="AH100" s="44">
        <v>77.823142831064985</v>
      </c>
      <c r="AI100" s="44">
        <v>87.738696843263185</v>
      </c>
      <c r="AJ100" s="44">
        <v>78.730917290710806</v>
      </c>
      <c r="AK100" s="44">
        <v>95.950557047960231</v>
      </c>
      <c r="AL100" s="44">
        <v>106.68042384002786</v>
      </c>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39"/>
      <c r="CM100" s="39"/>
      <c r="CN100" s="39"/>
      <c r="CO100" s="39"/>
      <c r="CP100" s="39"/>
      <c r="CQ100" s="39"/>
      <c r="CR100" s="39"/>
      <c r="CS100" s="39"/>
      <c r="CT100" s="39"/>
      <c r="CU100" s="39"/>
      <c r="CV100" s="39"/>
      <c r="CW100" s="39"/>
    </row>
    <row r="101" spans="1:101" s="19" customFormat="1">
      <c r="B101" s="40" t="s">
        <v>252</v>
      </c>
      <c r="C101" s="121">
        <v>3188.7691223602787</v>
      </c>
      <c r="D101" s="121">
        <v>947.70065803935836</v>
      </c>
      <c r="E101" s="121">
        <v>189.54013160787167</v>
      </c>
      <c r="F101" s="121">
        <v>1137.24078964723</v>
      </c>
      <c r="G101" s="121">
        <v>1602.9913462624065</v>
      </c>
      <c r="H101" s="121">
        <v>2068.4008319702448</v>
      </c>
      <c r="I101" s="121">
        <v>3124.1613723152973</v>
      </c>
      <c r="J101" s="121">
        <v>9.0274162943821636</v>
      </c>
      <c r="K101" s="121">
        <v>27.205048308967239</v>
      </c>
      <c r="L101" s="72">
        <v>1.3078391495388304</v>
      </c>
      <c r="M101" s="39">
        <v>30.293547899600597</v>
      </c>
      <c r="N101" s="44">
        <v>26.99163191908179</v>
      </c>
      <c r="O101" s="44">
        <v>25.251065824637223</v>
      </c>
      <c r="P101" s="44">
        <v>29.211132659878892</v>
      </c>
      <c r="Q101" s="44">
        <v>25.413424661396437</v>
      </c>
      <c r="R101" s="44">
        <v>25.899501413623661</v>
      </c>
      <c r="S101" s="44">
        <v>23.349237457628718</v>
      </c>
      <c r="T101" s="44">
        <v>21.557928555430834</v>
      </c>
      <c r="U101" s="44">
        <v>22.636963870684241</v>
      </c>
      <c r="V101" s="44">
        <v>19.951903170793372</v>
      </c>
      <c r="W101" s="44">
        <v>22.898139281231096</v>
      </c>
      <c r="X101" s="44">
        <v>22.15472823516351</v>
      </c>
      <c r="Y101" s="44">
        <v>25.201497057675525</v>
      </c>
      <c r="Z101" s="44"/>
      <c r="AA101" s="44">
        <v>13.244535048059134</v>
      </c>
      <c r="AB101" s="44">
        <v>11.786016868516693</v>
      </c>
      <c r="AC101" s="44">
        <v>11.529512120622574</v>
      </c>
      <c r="AD101" s="44">
        <v>11.677662460226678</v>
      </c>
      <c r="AE101" s="44">
        <v>11.738977162350949</v>
      </c>
      <c r="AF101" s="44">
        <v>9.6180937146262835</v>
      </c>
      <c r="AG101" s="44">
        <v>10.845638468382482</v>
      </c>
      <c r="AH101" s="44">
        <v>9.1223729725731371</v>
      </c>
      <c r="AI101" s="44">
        <v>10.28466710049493</v>
      </c>
      <c r="AJ101" s="44">
        <v>9.2287816434982055</v>
      </c>
      <c r="AK101" s="44">
        <v>11.24725546252616</v>
      </c>
      <c r="AL101" s="44">
        <v>12.505002750318756</v>
      </c>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c r="BV101" s="39"/>
      <c r="BW101" s="39"/>
      <c r="BX101" s="39"/>
      <c r="BY101" s="39"/>
      <c r="BZ101" s="39"/>
      <c r="CA101" s="39"/>
      <c r="CB101" s="39"/>
      <c r="CC101" s="39"/>
      <c r="CD101" s="39"/>
      <c r="CE101" s="39"/>
      <c r="CF101" s="39"/>
      <c r="CG101" s="39"/>
      <c r="CH101" s="39"/>
      <c r="CI101" s="39"/>
      <c r="CJ101" s="39"/>
      <c r="CK101" s="39"/>
      <c r="CL101" s="39"/>
      <c r="CM101" s="39"/>
      <c r="CN101" s="39"/>
      <c r="CO101" s="39"/>
      <c r="CP101" s="39"/>
      <c r="CQ101" s="39"/>
      <c r="CR101" s="39"/>
      <c r="CS101" s="39"/>
      <c r="CT101" s="39"/>
      <c r="CU101" s="39"/>
      <c r="CV101" s="39"/>
      <c r="CW101" s="39"/>
    </row>
    <row r="102" spans="1:101" s="19" customFormat="1">
      <c r="B102" s="40" t="s">
        <v>253</v>
      </c>
      <c r="C102" s="79"/>
      <c r="D102" s="79"/>
      <c r="E102" s="79"/>
      <c r="F102" s="79"/>
      <c r="G102" s="79"/>
      <c r="H102" s="79"/>
      <c r="I102" s="79"/>
      <c r="J102" s="79"/>
      <c r="K102" s="79"/>
      <c r="L102" s="80"/>
      <c r="M102" s="81"/>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81"/>
      <c r="AM102" s="39"/>
      <c r="AN102" s="39"/>
      <c r="AO102" s="39"/>
      <c r="AP102" s="39"/>
      <c r="AQ102" s="39"/>
      <c r="AR102" s="39"/>
      <c r="AS102" s="39"/>
      <c r="AT102" s="39"/>
      <c r="AU102" s="39"/>
      <c r="AV102" s="39"/>
      <c r="AW102" s="39"/>
      <c r="AX102" s="39"/>
      <c r="AY102" s="39"/>
      <c r="AZ102" s="39"/>
      <c r="BA102" s="39"/>
      <c r="BB102" s="39"/>
      <c r="BC102" s="39"/>
      <c r="BD102" s="39"/>
      <c r="BE102" s="39"/>
      <c r="BF102" s="39"/>
      <c r="BG102" s="39"/>
      <c r="BH102" s="39"/>
      <c r="BI102" s="39"/>
      <c r="BJ102" s="39"/>
      <c r="BK102" s="39"/>
      <c r="BL102" s="39"/>
      <c r="BM102" s="39"/>
      <c r="BN102" s="39"/>
      <c r="BO102" s="39"/>
      <c r="BP102" s="39"/>
      <c r="BQ102" s="39"/>
      <c r="BR102" s="39"/>
      <c r="BS102" s="39"/>
      <c r="BT102" s="39"/>
      <c r="BU102" s="39"/>
      <c r="BV102" s="39"/>
      <c r="BW102" s="39"/>
      <c r="BX102" s="39"/>
      <c r="BY102" s="39"/>
      <c r="BZ102" s="39"/>
      <c r="CA102" s="39"/>
      <c r="CB102" s="39"/>
      <c r="CC102" s="39"/>
      <c r="CD102" s="39"/>
      <c r="CE102" s="39"/>
      <c r="CF102" s="39"/>
      <c r="CG102" s="39"/>
      <c r="CH102" s="39"/>
      <c r="CI102" s="39"/>
      <c r="CJ102" s="39"/>
      <c r="CK102" s="39"/>
      <c r="CL102" s="39"/>
      <c r="CM102" s="39"/>
      <c r="CN102" s="39"/>
      <c r="CO102" s="39"/>
      <c r="CP102" s="39"/>
      <c r="CQ102" s="39"/>
      <c r="CR102" s="39"/>
      <c r="CS102" s="39"/>
      <c r="CT102" s="39"/>
      <c r="CU102" s="39"/>
      <c r="CV102" s="39"/>
      <c r="CW102" s="39"/>
    </row>
    <row r="103" spans="1:101" s="19" customFormat="1">
      <c r="B103" s="19" t="s">
        <v>50</v>
      </c>
      <c r="C103" s="81">
        <v>0</v>
      </c>
      <c r="D103" s="81">
        <v>0</v>
      </c>
      <c r="E103" s="81">
        <v>0</v>
      </c>
      <c r="F103" s="81">
        <v>0</v>
      </c>
      <c r="G103" s="81">
        <v>0</v>
      </c>
      <c r="H103" s="81">
        <v>0</v>
      </c>
      <c r="I103" s="81">
        <v>0</v>
      </c>
      <c r="J103" s="81">
        <v>0</v>
      </c>
      <c r="K103" s="81">
        <v>0</v>
      </c>
      <c r="L103" s="80">
        <v>0</v>
      </c>
      <c r="M103" s="81">
        <v>0</v>
      </c>
      <c r="N103" s="81">
        <v>0</v>
      </c>
      <c r="O103" s="81">
        <v>0</v>
      </c>
      <c r="P103" s="81">
        <v>0</v>
      </c>
      <c r="Q103" s="81">
        <v>0</v>
      </c>
      <c r="R103" s="81">
        <v>0</v>
      </c>
      <c r="S103" s="81">
        <v>0</v>
      </c>
      <c r="T103" s="81">
        <v>0</v>
      </c>
      <c r="U103" s="81">
        <v>0</v>
      </c>
      <c r="V103" s="81">
        <v>0</v>
      </c>
      <c r="W103" s="81">
        <v>0</v>
      </c>
      <c r="X103" s="81">
        <v>0</v>
      </c>
      <c r="Y103" s="81">
        <v>0</v>
      </c>
      <c r="Z103" s="81"/>
      <c r="AA103" s="81">
        <v>0</v>
      </c>
      <c r="AB103" s="81">
        <v>0</v>
      </c>
      <c r="AC103" s="81">
        <v>0</v>
      </c>
      <c r="AD103" s="81">
        <v>0</v>
      </c>
      <c r="AE103" s="81">
        <v>0</v>
      </c>
      <c r="AF103" s="81">
        <v>0</v>
      </c>
      <c r="AG103" s="81">
        <v>0</v>
      </c>
      <c r="AH103" s="81">
        <v>0</v>
      </c>
      <c r="AI103" s="81">
        <v>0</v>
      </c>
      <c r="AJ103" s="81">
        <v>0</v>
      </c>
      <c r="AK103" s="81">
        <v>0</v>
      </c>
      <c r="AL103" s="81">
        <v>0</v>
      </c>
      <c r="AM103" s="39"/>
      <c r="AN103" s="39"/>
      <c r="AO103" s="39"/>
      <c r="AP103" s="39"/>
      <c r="AQ103" s="39"/>
      <c r="AR103" s="39"/>
      <c r="AS103" s="39"/>
      <c r="AT103" s="39"/>
      <c r="AU103" s="39"/>
      <c r="AV103" s="39"/>
      <c r="AW103" s="39"/>
      <c r="AX103" s="39"/>
      <c r="AY103" s="39"/>
      <c r="AZ103" s="39"/>
      <c r="BA103" s="39"/>
      <c r="BB103" s="39"/>
      <c r="BC103" s="39"/>
      <c r="BD103" s="39"/>
      <c r="BE103" s="39"/>
      <c r="BF103" s="39"/>
      <c r="BG103" s="39"/>
      <c r="BH103" s="39"/>
      <c r="BI103" s="39"/>
      <c r="BJ103" s="39"/>
      <c r="BK103" s="39"/>
      <c r="BL103" s="39"/>
      <c r="BM103" s="39"/>
      <c r="BN103" s="39"/>
      <c r="BO103" s="39"/>
      <c r="BP103" s="39"/>
      <c r="BQ103" s="39"/>
      <c r="BR103" s="39"/>
      <c r="BS103" s="39"/>
      <c r="BT103" s="39"/>
      <c r="BU103" s="39"/>
      <c r="BV103" s="39"/>
      <c r="BW103" s="39"/>
      <c r="BX103" s="39"/>
      <c r="BY103" s="39"/>
      <c r="BZ103" s="39"/>
      <c r="CA103" s="39"/>
      <c r="CB103" s="39"/>
      <c r="CC103" s="39"/>
      <c r="CD103" s="39"/>
      <c r="CE103" s="39"/>
      <c r="CF103" s="39"/>
      <c r="CG103" s="39"/>
      <c r="CH103" s="39"/>
      <c r="CI103" s="39"/>
      <c r="CJ103" s="39"/>
      <c r="CK103" s="39"/>
      <c r="CL103" s="39"/>
      <c r="CM103" s="39"/>
      <c r="CN103" s="39"/>
      <c r="CO103" s="39"/>
      <c r="CP103" s="39"/>
      <c r="CQ103" s="39"/>
      <c r="CR103" s="39"/>
      <c r="CS103" s="39"/>
      <c r="CT103" s="39"/>
      <c r="CU103" s="39"/>
      <c r="CV103" s="39"/>
      <c r="CW103" s="39"/>
    </row>
    <row r="104" spans="1:101" s="19" customFormat="1">
      <c r="B104" s="19" t="s">
        <v>51</v>
      </c>
      <c r="C104" s="81">
        <v>0</v>
      </c>
      <c r="D104" s="81">
        <v>0</v>
      </c>
      <c r="E104" s="81">
        <v>0</v>
      </c>
      <c r="F104" s="81">
        <v>0</v>
      </c>
      <c r="G104" s="81">
        <v>0</v>
      </c>
      <c r="H104" s="81">
        <v>0</v>
      </c>
      <c r="I104" s="81">
        <v>0</v>
      </c>
      <c r="J104" s="81">
        <v>0</v>
      </c>
      <c r="K104" s="81">
        <v>0</v>
      </c>
      <c r="L104" s="82">
        <v>0</v>
      </c>
      <c r="M104" s="81">
        <v>0</v>
      </c>
      <c r="N104" s="81">
        <v>0</v>
      </c>
      <c r="O104" s="81">
        <v>0</v>
      </c>
      <c r="P104" s="81">
        <v>0</v>
      </c>
      <c r="Q104" s="81">
        <v>0</v>
      </c>
      <c r="R104" s="81">
        <v>0</v>
      </c>
      <c r="S104" s="81">
        <v>0</v>
      </c>
      <c r="T104" s="81">
        <v>0</v>
      </c>
      <c r="U104" s="81">
        <v>0</v>
      </c>
      <c r="V104" s="81">
        <v>0</v>
      </c>
      <c r="W104" s="81">
        <v>0</v>
      </c>
      <c r="X104" s="81">
        <v>0</v>
      </c>
      <c r="Y104" s="81">
        <v>0</v>
      </c>
      <c r="Z104" s="81"/>
      <c r="AA104" s="81">
        <v>0</v>
      </c>
      <c r="AB104" s="81">
        <v>0</v>
      </c>
      <c r="AC104" s="81">
        <v>0</v>
      </c>
      <c r="AD104" s="81">
        <v>0</v>
      </c>
      <c r="AE104" s="81">
        <v>0</v>
      </c>
      <c r="AF104" s="81">
        <v>0</v>
      </c>
      <c r="AG104" s="81">
        <v>0</v>
      </c>
      <c r="AH104" s="81">
        <v>0</v>
      </c>
      <c r="AI104" s="81">
        <v>0</v>
      </c>
      <c r="AJ104" s="81">
        <v>0</v>
      </c>
      <c r="AK104" s="81">
        <v>0</v>
      </c>
      <c r="AL104" s="81">
        <v>0</v>
      </c>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39"/>
      <c r="CM104" s="39"/>
      <c r="CN104" s="39"/>
      <c r="CO104" s="39"/>
      <c r="CP104" s="39"/>
      <c r="CQ104" s="39"/>
      <c r="CR104" s="39"/>
      <c r="CS104" s="39"/>
      <c r="CT104" s="39"/>
      <c r="CU104" s="39"/>
      <c r="CV104" s="39"/>
      <c r="CW104" s="39"/>
    </row>
    <row r="105" spans="1:101" s="19" customFormat="1">
      <c r="B105" s="19" t="s">
        <v>52</v>
      </c>
      <c r="C105" s="81">
        <v>0</v>
      </c>
      <c r="D105" s="81">
        <v>0</v>
      </c>
      <c r="E105" s="81">
        <v>0</v>
      </c>
      <c r="F105" s="81">
        <v>0</v>
      </c>
      <c r="G105" s="81">
        <v>0</v>
      </c>
      <c r="H105" s="81">
        <v>0</v>
      </c>
      <c r="I105" s="81">
        <v>0</v>
      </c>
      <c r="J105" s="81">
        <v>0</v>
      </c>
      <c r="K105" s="81">
        <v>0</v>
      </c>
      <c r="L105" s="82">
        <v>0</v>
      </c>
      <c r="M105" s="81">
        <v>0</v>
      </c>
      <c r="N105" s="81">
        <v>0</v>
      </c>
      <c r="O105" s="81">
        <v>0</v>
      </c>
      <c r="P105" s="81">
        <v>0</v>
      </c>
      <c r="Q105" s="81">
        <v>0</v>
      </c>
      <c r="R105" s="81">
        <v>0</v>
      </c>
      <c r="S105" s="81">
        <v>0</v>
      </c>
      <c r="T105" s="81">
        <v>0</v>
      </c>
      <c r="U105" s="81">
        <v>0</v>
      </c>
      <c r="V105" s="81">
        <v>0</v>
      </c>
      <c r="W105" s="81">
        <v>0</v>
      </c>
      <c r="X105" s="81">
        <v>0</v>
      </c>
      <c r="Y105" s="81">
        <v>0</v>
      </c>
      <c r="Z105" s="81"/>
      <c r="AA105" s="81">
        <v>0</v>
      </c>
      <c r="AB105" s="81">
        <v>0</v>
      </c>
      <c r="AC105" s="81">
        <v>0</v>
      </c>
      <c r="AD105" s="81">
        <v>0</v>
      </c>
      <c r="AE105" s="81">
        <v>0</v>
      </c>
      <c r="AF105" s="81">
        <v>0</v>
      </c>
      <c r="AG105" s="81">
        <v>0</v>
      </c>
      <c r="AH105" s="81">
        <v>0</v>
      </c>
      <c r="AI105" s="81">
        <v>0</v>
      </c>
      <c r="AJ105" s="81">
        <v>0</v>
      </c>
      <c r="AK105" s="81">
        <v>0</v>
      </c>
      <c r="AL105" s="81">
        <v>0</v>
      </c>
      <c r="AM105" s="39"/>
      <c r="AN105" s="39"/>
      <c r="AO105" s="39"/>
      <c r="AP105" s="39"/>
      <c r="AQ105" s="39"/>
      <c r="AR105" s="39"/>
      <c r="AS105" s="39"/>
      <c r="AT105" s="39"/>
      <c r="AU105" s="39"/>
      <c r="AV105" s="39"/>
      <c r="AW105" s="39"/>
      <c r="AX105" s="39"/>
      <c r="AY105" s="39"/>
      <c r="AZ105" s="39"/>
      <c r="BA105" s="39"/>
      <c r="BB105" s="39"/>
      <c r="BC105" s="39"/>
      <c r="BD105" s="39"/>
      <c r="BE105" s="39"/>
      <c r="BF105" s="39"/>
      <c r="BG105" s="39"/>
      <c r="BH105" s="39"/>
      <c r="BI105" s="39"/>
      <c r="BJ105" s="39"/>
      <c r="BK105" s="39"/>
      <c r="BL105" s="39"/>
      <c r="BM105" s="39"/>
      <c r="BN105" s="39"/>
      <c r="BO105" s="39"/>
      <c r="BP105" s="39"/>
      <c r="BQ105" s="39"/>
      <c r="BR105" s="39"/>
      <c r="BS105" s="39"/>
      <c r="BT105" s="39"/>
      <c r="BU105" s="39"/>
      <c r="BV105" s="39"/>
      <c r="BW105" s="39"/>
      <c r="BX105" s="39"/>
      <c r="BY105" s="39"/>
      <c r="BZ105" s="39"/>
      <c r="CA105" s="39"/>
      <c r="CB105" s="39"/>
      <c r="CC105" s="39"/>
      <c r="CD105" s="39"/>
      <c r="CE105" s="39"/>
      <c r="CF105" s="39"/>
      <c r="CG105" s="39"/>
      <c r="CH105" s="39"/>
      <c r="CI105" s="39"/>
      <c r="CJ105" s="39"/>
      <c r="CK105" s="39"/>
      <c r="CL105" s="39"/>
      <c r="CM105" s="39"/>
      <c r="CN105" s="39"/>
      <c r="CO105" s="39"/>
      <c r="CP105" s="39"/>
      <c r="CQ105" s="39"/>
      <c r="CR105" s="39"/>
      <c r="CS105" s="39"/>
      <c r="CT105" s="39"/>
      <c r="CU105" s="39"/>
      <c r="CV105" s="39"/>
      <c r="CW105" s="39"/>
    </row>
    <row r="106" spans="1:101" s="19" customFormat="1">
      <c r="B106" s="19" t="s">
        <v>53</v>
      </c>
      <c r="C106" s="39">
        <v>1975.2653394371532</v>
      </c>
      <c r="D106" s="39">
        <v>535.74876262295732</v>
      </c>
      <c r="E106" s="39">
        <v>107.14975252459148</v>
      </c>
      <c r="F106" s="39">
        <v>642.89851514754878</v>
      </c>
      <c r="G106" s="39">
        <v>906.19397904831499</v>
      </c>
      <c r="H106" s="39">
        <v>1281.2594185024177</v>
      </c>
      <c r="I106" s="39">
        <v>2851.156692850841</v>
      </c>
      <c r="J106" s="39">
        <v>7.3835440067772158</v>
      </c>
      <c r="K106" s="39">
        <v>23.972724590671021</v>
      </c>
      <c r="L106" s="72">
        <v>1.4163044521314587</v>
      </c>
      <c r="M106" s="39">
        <v>18.765170157684295</v>
      </c>
      <c r="N106" s="44">
        <v>125.93877480734199</v>
      </c>
      <c r="O106" s="44">
        <v>117.8175629420238</v>
      </c>
      <c r="P106" s="44">
        <v>136.29462156821782</v>
      </c>
      <c r="Q106" s="44">
        <v>118.57510413263793</v>
      </c>
      <c r="R106" s="44">
        <v>120.84306298823243</v>
      </c>
      <c r="S106" s="44">
        <v>108.94392628482063</v>
      </c>
      <c r="T106" s="44">
        <v>100.58595633618624</v>
      </c>
      <c r="U106" s="44">
        <v>105.62056802562611</v>
      </c>
      <c r="V106" s="44">
        <v>93.092490588835716</v>
      </c>
      <c r="W106" s="44">
        <v>106.83917204752011</v>
      </c>
      <c r="X106" s="44">
        <v>103.37053122577684</v>
      </c>
      <c r="Y106" s="44">
        <v>117.58628275123792</v>
      </c>
      <c r="Z106" s="44"/>
      <c r="AA106" s="44">
        <v>61.79694958222484</v>
      </c>
      <c r="AB106" s="44">
        <v>54.991729611958633</v>
      </c>
      <c r="AC106" s="44">
        <v>53.794918178737589</v>
      </c>
      <c r="AD106" s="44">
        <v>54.486164721850173</v>
      </c>
      <c r="AE106" s="44">
        <v>54.772249627214812</v>
      </c>
      <c r="AF106" s="44">
        <v>44.876535884660839</v>
      </c>
      <c r="AG106" s="44">
        <v>50.604069617067154</v>
      </c>
      <c r="AH106" s="44">
        <v>42.563579665936466</v>
      </c>
      <c r="AI106" s="44">
        <v>47.986664082435063</v>
      </c>
      <c r="AJ106" s="44">
        <v>43.060066046802774</v>
      </c>
      <c r="AK106" s="44">
        <v>52.477952320265459</v>
      </c>
      <c r="AL106" s="44">
        <v>58.346406399541642</v>
      </c>
      <c r="AM106" s="39"/>
      <c r="AN106" s="39"/>
      <c r="AO106" s="39"/>
      <c r="AP106" s="39"/>
      <c r="AQ106" s="39"/>
      <c r="AR106" s="39"/>
      <c r="AS106" s="39"/>
      <c r="AT106" s="39"/>
      <c r="AU106" s="39"/>
      <c r="AV106" s="39"/>
      <c r="AW106" s="39"/>
      <c r="AX106" s="39"/>
      <c r="AY106" s="39"/>
      <c r="AZ106" s="39"/>
      <c r="BA106" s="39"/>
      <c r="BB106" s="39"/>
      <c r="BC106" s="39"/>
      <c r="BD106" s="39"/>
      <c r="BE106" s="39"/>
      <c r="BF106" s="39"/>
      <c r="BG106" s="39"/>
      <c r="BH106" s="39"/>
      <c r="BI106" s="39"/>
      <c r="BJ106" s="39"/>
      <c r="BK106" s="39"/>
      <c r="BL106" s="39"/>
      <c r="BM106" s="39"/>
      <c r="BN106" s="39"/>
      <c r="BO106" s="39"/>
      <c r="BP106" s="39"/>
      <c r="BQ106" s="39"/>
      <c r="BR106" s="39"/>
      <c r="BS106" s="39"/>
      <c r="BT106" s="39"/>
      <c r="BU106" s="39"/>
      <c r="BV106" s="39"/>
      <c r="BW106" s="39"/>
      <c r="BX106" s="39"/>
      <c r="BY106" s="39"/>
      <c r="BZ106" s="39"/>
      <c r="CA106" s="39"/>
      <c r="CB106" s="39"/>
      <c r="CC106" s="39"/>
      <c r="CD106" s="39"/>
      <c r="CE106" s="39"/>
      <c r="CF106" s="39"/>
      <c r="CG106" s="39"/>
      <c r="CH106" s="39"/>
      <c r="CI106" s="39"/>
      <c r="CJ106" s="39"/>
      <c r="CK106" s="39"/>
      <c r="CL106" s="39"/>
      <c r="CM106" s="39"/>
      <c r="CN106" s="39"/>
      <c r="CO106" s="39"/>
      <c r="CP106" s="39"/>
      <c r="CQ106" s="39"/>
      <c r="CR106" s="39"/>
      <c r="CS106" s="39"/>
      <c r="CT106" s="39"/>
      <c r="CU106" s="39"/>
      <c r="CV106" s="39"/>
      <c r="CW106" s="39"/>
    </row>
    <row r="107" spans="1:101" s="19" customFormat="1">
      <c r="B107" s="19" t="s">
        <v>54</v>
      </c>
      <c r="C107" s="39">
        <v>1636.304877324772</v>
      </c>
      <c r="D107" s="39">
        <v>574.82565137567508</v>
      </c>
      <c r="E107" s="39">
        <v>114.96513027513502</v>
      </c>
      <c r="F107" s="39">
        <v>689.79078165081012</v>
      </c>
      <c r="G107" s="39">
        <v>972.29070904221135</v>
      </c>
      <c r="H107" s="39">
        <v>1061.3921045216177</v>
      </c>
      <c r="I107" s="39">
        <v>3692.8125870652007</v>
      </c>
      <c r="J107" s="39">
        <v>12.451496698696104</v>
      </c>
      <c r="K107" s="39">
        <v>33.937771031814819</v>
      </c>
      <c r="L107" s="72">
        <v>1.0961979147007819</v>
      </c>
      <c r="M107" s="39">
        <v>15.545020124535538</v>
      </c>
      <c r="N107" s="44">
        <v>104.32736673255258</v>
      </c>
      <c r="O107" s="44">
        <v>97.599775092234225</v>
      </c>
      <c r="P107" s="44">
        <v>112.90612434315166</v>
      </c>
      <c r="Q107" s="44">
        <v>98.227320323868568</v>
      </c>
      <c r="R107" s="44">
        <v>100.10609177947393</v>
      </c>
      <c r="S107" s="44">
        <v>90.248876632219307</v>
      </c>
      <c r="T107" s="44">
        <v>83.325155186582379</v>
      </c>
      <c r="U107" s="44">
        <v>87.49581494473631</v>
      </c>
      <c r="V107" s="44">
        <v>77.117586863660406</v>
      </c>
      <c r="W107" s="44">
        <v>88.505303475082741</v>
      </c>
      <c r="X107" s="44">
        <v>85.631890075380397</v>
      </c>
      <c r="Y107" s="44">
        <v>97.408183159416055</v>
      </c>
      <c r="Z107" s="44"/>
      <c r="AA107" s="44">
        <v>51.192438801159255</v>
      </c>
      <c r="AB107" s="44">
        <v>45.555011562250911</v>
      </c>
      <c r="AC107" s="44">
        <v>44.563575957971196</v>
      </c>
      <c r="AD107" s="44">
        <v>45.136202869073344</v>
      </c>
      <c r="AE107" s="44">
        <v>45.37319489066703</v>
      </c>
      <c r="AF107" s="44">
        <v>37.175610324046318</v>
      </c>
      <c r="AG107" s="44">
        <v>41.920284973199614</v>
      </c>
      <c r="AH107" s="44">
        <v>35.259563165128526</v>
      </c>
      <c r="AI107" s="44">
        <v>39.752032760828101</v>
      </c>
      <c r="AJ107" s="44">
        <v>35.670851243908032</v>
      </c>
      <c r="AK107" s="44">
        <v>43.472604727694765</v>
      </c>
      <c r="AL107" s="44">
        <v>48.334017440486214</v>
      </c>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c r="BV107" s="39"/>
      <c r="BW107" s="39"/>
      <c r="BX107" s="39"/>
      <c r="BY107" s="39"/>
      <c r="BZ107" s="39"/>
      <c r="CA107" s="39"/>
      <c r="CB107" s="39"/>
      <c r="CC107" s="39"/>
      <c r="CD107" s="39"/>
      <c r="CE107" s="39"/>
      <c r="CF107" s="39"/>
      <c r="CG107" s="39"/>
      <c r="CH107" s="39"/>
      <c r="CI107" s="39"/>
      <c r="CJ107" s="39"/>
      <c r="CK107" s="39"/>
      <c r="CL107" s="39"/>
      <c r="CM107" s="39"/>
      <c r="CN107" s="39"/>
      <c r="CO107" s="39"/>
      <c r="CP107" s="39"/>
      <c r="CQ107" s="39"/>
      <c r="CR107" s="39"/>
      <c r="CS107" s="39"/>
      <c r="CT107" s="39"/>
      <c r="CU107" s="39"/>
      <c r="CV107" s="39"/>
      <c r="CW107" s="39"/>
    </row>
    <row r="108" spans="1:101" s="19" customFormat="1">
      <c r="B108" s="19" t="s">
        <v>55</v>
      </c>
      <c r="C108" s="81">
        <v>0</v>
      </c>
      <c r="D108" s="81">
        <v>0</v>
      </c>
      <c r="E108" s="81">
        <v>0</v>
      </c>
      <c r="F108" s="81">
        <v>0</v>
      </c>
      <c r="G108" s="81">
        <v>0</v>
      </c>
      <c r="H108" s="81">
        <v>0</v>
      </c>
      <c r="I108" s="81">
        <v>0</v>
      </c>
      <c r="J108" s="81">
        <v>0</v>
      </c>
      <c r="K108" s="81">
        <v>0</v>
      </c>
      <c r="L108" s="82">
        <v>0</v>
      </c>
      <c r="M108" s="81">
        <v>0</v>
      </c>
      <c r="N108" s="81">
        <v>0</v>
      </c>
      <c r="O108" s="81">
        <v>0</v>
      </c>
      <c r="P108" s="81">
        <v>0</v>
      </c>
      <c r="Q108" s="81">
        <v>0</v>
      </c>
      <c r="R108" s="81">
        <v>0</v>
      </c>
      <c r="S108" s="81">
        <v>0</v>
      </c>
      <c r="T108" s="81">
        <v>0</v>
      </c>
      <c r="U108" s="81">
        <v>0</v>
      </c>
      <c r="V108" s="81">
        <v>0</v>
      </c>
      <c r="W108" s="81">
        <v>0</v>
      </c>
      <c r="X108" s="81">
        <v>0</v>
      </c>
      <c r="Y108" s="81">
        <v>0</v>
      </c>
      <c r="Z108" s="81"/>
      <c r="AA108" s="81">
        <v>0</v>
      </c>
      <c r="AB108" s="81">
        <v>0</v>
      </c>
      <c r="AC108" s="81">
        <v>0</v>
      </c>
      <c r="AD108" s="81">
        <v>0</v>
      </c>
      <c r="AE108" s="81">
        <v>0</v>
      </c>
      <c r="AF108" s="81">
        <v>0</v>
      </c>
      <c r="AG108" s="81">
        <v>0</v>
      </c>
      <c r="AH108" s="81">
        <v>0</v>
      </c>
      <c r="AI108" s="81">
        <v>0</v>
      </c>
      <c r="AJ108" s="81">
        <v>0</v>
      </c>
      <c r="AK108" s="81">
        <v>0</v>
      </c>
      <c r="AL108" s="81">
        <v>0</v>
      </c>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39"/>
      <c r="CM108" s="39"/>
      <c r="CN108" s="39"/>
      <c r="CO108" s="39"/>
      <c r="CP108" s="39"/>
      <c r="CQ108" s="39"/>
      <c r="CR108" s="39"/>
      <c r="CS108" s="39"/>
      <c r="CT108" s="39"/>
      <c r="CU108" s="39"/>
      <c r="CV108" s="39"/>
      <c r="CW108" s="39"/>
    </row>
    <row r="109" spans="1:101" s="19" customFormat="1">
      <c r="B109" s="19" t="s">
        <v>56</v>
      </c>
      <c r="C109" s="81">
        <v>0</v>
      </c>
      <c r="D109" s="81">
        <v>0</v>
      </c>
      <c r="E109" s="81">
        <v>0</v>
      </c>
      <c r="F109" s="81">
        <v>0</v>
      </c>
      <c r="G109" s="81">
        <v>0</v>
      </c>
      <c r="H109" s="81">
        <v>0</v>
      </c>
      <c r="I109" s="81">
        <v>0</v>
      </c>
      <c r="J109" s="81">
        <v>0</v>
      </c>
      <c r="K109" s="81">
        <v>0</v>
      </c>
      <c r="L109" s="82">
        <v>0</v>
      </c>
      <c r="M109" s="81">
        <v>0</v>
      </c>
      <c r="N109" s="81">
        <v>0</v>
      </c>
      <c r="O109" s="81">
        <v>0</v>
      </c>
      <c r="P109" s="81">
        <v>0</v>
      </c>
      <c r="Q109" s="81">
        <v>0</v>
      </c>
      <c r="R109" s="81">
        <v>0</v>
      </c>
      <c r="S109" s="81">
        <v>0</v>
      </c>
      <c r="T109" s="81">
        <v>0</v>
      </c>
      <c r="U109" s="81">
        <v>0</v>
      </c>
      <c r="V109" s="81">
        <v>0</v>
      </c>
      <c r="W109" s="81">
        <v>0</v>
      </c>
      <c r="X109" s="81">
        <v>0</v>
      </c>
      <c r="Y109" s="81">
        <v>0</v>
      </c>
      <c r="Z109" s="81"/>
      <c r="AA109" s="81">
        <v>0</v>
      </c>
      <c r="AB109" s="81">
        <v>0</v>
      </c>
      <c r="AC109" s="81">
        <v>0</v>
      </c>
      <c r="AD109" s="81">
        <v>0</v>
      </c>
      <c r="AE109" s="81">
        <v>0</v>
      </c>
      <c r="AF109" s="81">
        <v>0</v>
      </c>
      <c r="AG109" s="81">
        <v>0</v>
      </c>
      <c r="AH109" s="81">
        <v>0</v>
      </c>
      <c r="AI109" s="81">
        <v>0</v>
      </c>
      <c r="AJ109" s="81">
        <v>0</v>
      </c>
      <c r="AK109" s="81">
        <v>0</v>
      </c>
      <c r="AL109" s="81">
        <v>0</v>
      </c>
      <c r="AM109" s="39"/>
      <c r="AN109" s="39"/>
      <c r="AO109" s="39"/>
      <c r="AP109" s="39"/>
      <c r="AQ109" s="39"/>
      <c r="AR109" s="39"/>
      <c r="AS109" s="39"/>
      <c r="AT109" s="39"/>
      <c r="AU109" s="39"/>
      <c r="AV109" s="39"/>
      <c r="AW109" s="39"/>
      <c r="AX109" s="39"/>
      <c r="AY109" s="39"/>
      <c r="AZ109" s="39"/>
      <c r="BA109" s="39"/>
      <c r="BB109" s="39"/>
      <c r="BC109" s="39"/>
      <c r="BD109" s="39"/>
      <c r="BE109" s="39"/>
      <c r="BF109" s="39"/>
      <c r="BG109" s="39"/>
      <c r="BH109" s="39"/>
      <c r="BI109" s="39"/>
      <c r="BJ109" s="39"/>
      <c r="BK109" s="39"/>
      <c r="BL109" s="39"/>
      <c r="BM109" s="39"/>
      <c r="BN109" s="39"/>
      <c r="BO109" s="39"/>
      <c r="BP109" s="39"/>
      <c r="BQ109" s="39"/>
      <c r="BR109" s="39"/>
      <c r="BS109" s="39"/>
      <c r="BT109" s="39"/>
      <c r="BU109" s="39"/>
      <c r="BV109" s="39"/>
      <c r="BW109" s="39"/>
      <c r="BX109" s="39"/>
      <c r="BY109" s="39"/>
      <c r="BZ109" s="39"/>
      <c r="CA109" s="39"/>
      <c r="CB109" s="39"/>
      <c r="CC109" s="39"/>
      <c r="CD109" s="39"/>
      <c r="CE109" s="39"/>
      <c r="CF109" s="39"/>
      <c r="CG109" s="39"/>
      <c r="CH109" s="39"/>
      <c r="CI109" s="39"/>
      <c r="CJ109" s="39"/>
      <c r="CK109" s="39"/>
      <c r="CL109" s="39"/>
      <c r="CM109" s="39"/>
      <c r="CN109" s="39"/>
      <c r="CO109" s="39"/>
      <c r="CP109" s="39"/>
      <c r="CQ109" s="39"/>
      <c r="CR109" s="39"/>
      <c r="CS109" s="39"/>
      <c r="CT109" s="39"/>
      <c r="CU109" s="39"/>
      <c r="CV109" s="39"/>
      <c r="CW109" s="39"/>
    </row>
    <row r="110" spans="1:101" s="19" customFormat="1">
      <c r="B110" s="19" t="s">
        <v>57</v>
      </c>
      <c r="C110" s="81">
        <v>0</v>
      </c>
      <c r="D110" s="81">
        <v>0</v>
      </c>
      <c r="E110" s="81">
        <v>0</v>
      </c>
      <c r="F110" s="81">
        <v>0</v>
      </c>
      <c r="G110" s="81">
        <v>0</v>
      </c>
      <c r="H110" s="81">
        <v>0</v>
      </c>
      <c r="I110" s="81">
        <v>0</v>
      </c>
      <c r="J110" s="81">
        <v>0</v>
      </c>
      <c r="K110" s="81">
        <v>0</v>
      </c>
      <c r="L110" s="82">
        <v>0</v>
      </c>
      <c r="M110" s="81">
        <v>0</v>
      </c>
      <c r="N110" s="81">
        <v>0</v>
      </c>
      <c r="O110" s="81">
        <v>0</v>
      </c>
      <c r="P110" s="81">
        <v>0</v>
      </c>
      <c r="Q110" s="81">
        <v>0</v>
      </c>
      <c r="R110" s="81">
        <v>0</v>
      </c>
      <c r="S110" s="81">
        <v>0</v>
      </c>
      <c r="T110" s="81">
        <v>0</v>
      </c>
      <c r="U110" s="81">
        <v>0</v>
      </c>
      <c r="V110" s="81">
        <v>0</v>
      </c>
      <c r="W110" s="81">
        <v>0</v>
      </c>
      <c r="X110" s="81">
        <v>0</v>
      </c>
      <c r="Y110" s="81">
        <v>0</v>
      </c>
      <c r="Z110" s="81"/>
      <c r="AA110" s="81">
        <v>0</v>
      </c>
      <c r="AB110" s="81">
        <v>0</v>
      </c>
      <c r="AC110" s="81">
        <v>0</v>
      </c>
      <c r="AD110" s="81">
        <v>0</v>
      </c>
      <c r="AE110" s="81">
        <v>0</v>
      </c>
      <c r="AF110" s="81">
        <v>0</v>
      </c>
      <c r="AG110" s="81">
        <v>0</v>
      </c>
      <c r="AH110" s="81">
        <v>0</v>
      </c>
      <c r="AI110" s="81">
        <v>0</v>
      </c>
      <c r="AJ110" s="81">
        <v>0</v>
      </c>
      <c r="AK110" s="81">
        <v>0</v>
      </c>
      <c r="AL110" s="81">
        <v>0</v>
      </c>
      <c r="AM110" s="39"/>
      <c r="AN110" s="39"/>
      <c r="AO110" s="39"/>
      <c r="AP110" s="39"/>
      <c r="AQ110" s="39"/>
      <c r="AR110" s="39"/>
      <c r="AS110" s="39"/>
      <c r="AT110" s="39"/>
      <c r="AU110" s="39"/>
      <c r="AV110" s="39"/>
      <c r="AW110" s="39"/>
      <c r="AX110" s="39"/>
      <c r="AY110" s="39"/>
      <c r="AZ110" s="39"/>
      <c r="BA110" s="39"/>
      <c r="BB110" s="39"/>
      <c r="BC110" s="39"/>
      <c r="BD110" s="39"/>
      <c r="BE110" s="39"/>
      <c r="BF110" s="39"/>
      <c r="BG110" s="39"/>
      <c r="BH110" s="39"/>
      <c r="BI110" s="39"/>
      <c r="BJ110" s="39"/>
      <c r="BK110" s="39"/>
      <c r="BL110" s="39"/>
      <c r="BM110" s="39"/>
      <c r="BN110" s="39"/>
      <c r="BO110" s="39"/>
      <c r="BP110" s="39"/>
      <c r="BQ110" s="39"/>
      <c r="BR110" s="39"/>
      <c r="BS110" s="39"/>
      <c r="BT110" s="39"/>
      <c r="BU110" s="39"/>
      <c r="BV110" s="39"/>
      <c r="BW110" s="39"/>
      <c r="BX110" s="39"/>
      <c r="BY110" s="39"/>
      <c r="BZ110" s="39"/>
      <c r="CA110" s="39"/>
      <c r="CB110" s="39"/>
      <c r="CC110" s="39"/>
      <c r="CD110" s="39"/>
      <c r="CE110" s="39"/>
      <c r="CF110" s="39"/>
      <c r="CG110" s="39"/>
      <c r="CH110" s="39"/>
      <c r="CI110" s="39"/>
      <c r="CJ110" s="39"/>
      <c r="CK110" s="39"/>
      <c r="CL110" s="39"/>
      <c r="CM110" s="39"/>
      <c r="CN110" s="39"/>
      <c r="CO110" s="39"/>
      <c r="CP110" s="39"/>
      <c r="CQ110" s="39"/>
      <c r="CR110" s="39"/>
      <c r="CS110" s="39"/>
      <c r="CT110" s="39"/>
      <c r="CU110" s="39"/>
      <c r="CV110" s="39"/>
      <c r="CW110" s="39"/>
    </row>
    <row r="111" spans="1:101" s="19" customFormat="1">
      <c r="B111" s="19" t="s">
        <v>58</v>
      </c>
      <c r="C111" s="81">
        <v>0</v>
      </c>
      <c r="D111" s="81">
        <v>0</v>
      </c>
      <c r="E111" s="81">
        <v>0</v>
      </c>
      <c r="F111" s="81">
        <v>0</v>
      </c>
      <c r="G111" s="81">
        <v>0</v>
      </c>
      <c r="H111" s="81">
        <v>0</v>
      </c>
      <c r="I111" s="81">
        <v>0</v>
      </c>
      <c r="J111" s="81">
        <v>0</v>
      </c>
      <c r="K111" s="81">
        <v>0</v>
      </c>
      <c r="L111" s="82">
        <v>0</v>
      </c>
      <c r="M111" s="81">
        <v>0</v>
      </c>
      <c r="N111" s="81">
        <v>0</v>
      </c>
      <c r="O111" s="81">
        <v>0</v>
      </c>
      <c r="P111" s="81">
        <v>0</v>
      </c>
      <c r="Q111" s="81">
        <v>0</v>
      </c>
      <c r="R111" s="81">
        <v>0</v>
      </c>
      <c r="S111" s="81">
        <v>0</v>
      </c>
      <c r="T111" s="81">
        <v>0</v>
      </c>
      <c r="U111" s="81">
        <v>0</v>
      </c>
      <c r="V111" s="81">
        <v>0</v>
      </c>
      <c r="W111" s="81">
        <v>0</v>
      </c>
      <c r="X111" s="81">
        <v>0</v>
      </c>
      <c r="Y111" s="81">
        <v>0</v>
      </c>
      <c r="Z111" s="81"/>
      <c r="AA111" s="81">
        <v>0</v>
      </c>
      <c r="AB111" s="81">
        <v>0</v>
      </c>
      <c r="AC111" s="81">
        <v>0</v>
      </c>
      <c r="AD111" s="81">
        <v>0</v>
      </c>
      <c r="AE111" s="81">
        <v>0</v>
      </c>
      <c r="AF111" s="81">
        <v>0</v>
      </c>
      <c r="AG111" s="81">
        <v>0</v>
      </c>
      <c r="AH111" s="81">
        <v>0</v>
      </c>
      <c r="AI111" s="81">
        <v>0</v>
      </c>
      <c r="AJ111" s="81">
        <v>0</v>
      </c>
      <c r="AK111" s="81">
        <v>0</v>
      </c>
      <c r="AL111" s="81">
        <v>0</v>
      </c>
      <c r="AM111" s="39"/>
      <c r="AN111" s="39"/>
      <c r="AO111" s="39"/>
      <c r="AP111" s="39"/>
      <c r="AQ111" s="39"/>
      <c r="AR111" s="39"/>
      <c r="AS111" s="39"/>
      <c r="AT111" s="39"/>
      <c r="AU111" s="39"/>
      <c r="AV111" s="39"/>
      <c r="AW111" s="39"/>
      <c r="AX111" s="39"/>
      <c r="AY111" s="39"/>
      <c r="AZ111" s="39"/>
      <c r="BA111" s="39"/>
      <c r="BB111" s="39"/>
      <c r="BC111" s="39"/>
      <c r="BD111" s="39"/>
      <c r="BE111" s="39"/>
      <c r="BF111" s="39"/>
      <c r="BG111" s="39"/>
      <c r="BH111" s="39"/>
      <c r="BI111" s="39"/>
      <c r="BJ111" s="39"/>
      <c r="BK111" s="39"/>
      <c r="BL111" s="39"/>
      <c r="BM111" s="39"/>
      <c r="BN111" s="39"/>
      <c r="BO111" s="39"/>
      <c r="BP111" s="39"/>
      <c r="BQ111" s="39"/>
      <c r="BR111" s="39"/>
      <c r="BS111" s="39"/>
      <c r="BT111" s="39"/>
      <c r="BU111" s="39"/>
      <c r="BV111" s="39"/>
      <c r="BW111" s="39"/>
      <c r="BX111" s="39"/>
      <c r="BY111" s="39"/>
      <c r="BZ111" s="39"/>
      <c r="CA111" s="39"/>
      <c r="CB111" s="39"/>
      <c r="CC111" s="39"/>
      <c r="CD111" s="39"/>
      <c r="CE111" s="39"/>
      <c r="CF111" s="39"/>
      <c r="CG111" s="39"/>
      <c r="CH111" s="39"/>
      <c r="CI111" s="39"/>
      <c r="CJ111" s="39"/>
      <c r="CK111" s="39"/>
      <c r="CL111" s="39"/>
      <c r="CM111" s="39"/>
      <c r="CN111" s="39"/>
      <c r="CO111" s="39"/>
      <c r="CP111" s="39"/>
      <c r="CQ111" s="39"/>
      <c r="CR111" s="39"/>
      <c r="CS111" s="39"/>
      <c r="CT111" s="39"/>
      <c r="CU111" s="39"/>
      <c r="CV111" s="39"/>
      <c r="CW111" s="39"/>
    </row>
    <row r="112" spans="1:101" s="19" customFormat="1">
      <c r="B112" s="19" t="s">
        <v>59</v>
      </c>
      <c r="C112" s="81">
        <v>0</v>
      </c>
      <c r="D112" s="81">
        <v>0</v>
      </c>
      <c r="E112" s="81">
        <v>0</v>
      </c>
      <c r="F112" s="81">
        <v>0</v>
      </c>
      <c r="G112" s="81">
        <v>0</v>
      </c>
      <c r="H112" s="81">
        <v>0</v>
      </c>
      <c r="I112" s="81">
        <v>0</v>
      </c>
      <c r="J112" s="81">
        <v>0</v>
      </c>
      <c r="K112" s="81">
        <v>0</v>
      </c>
      <c r="L112" s="82">
        <v>0</v>
      </c>
      <c r="M112" s="81">
        <v>0</v>
      </c>
      <c r="N112" s="81">
        <v>0</v>
      </c>
      <c r="O112" s="81">
        <v>0</v>
      </c>
      <c r="P112" s="81">
        <v>0</v>
      </c>
      <c r="Q112" s="81">
        <v>0</v>
      </c>
      <c r="R112" s="81">
        <v>0</v>
      </c>
      <c r="S112" s="81">
        <v>0</v>
      </c>
      <c r="T112" s="81">
        <v>0</v>
      </c>
      <c r="U112" s="81">
        <v>0</v>
      </c>
      <c r="V112" s="81">
        <v>0</v>
      </c>
      <c r="W112" s="81">
        <v>0</v>
      </c>
      <c r="X112" s="81">
        <v>0</v>
      </c>
      <c r="Y112" s="81">
        <v>0</v>
      </c>
      <c r="Z112" s="81"/>
      <c r="AA112" s="81">
        <v>0</v>
      </c>
      <c r="AB112" s="81">
        <v>0</v>
      </c>
      <c r="AC112" s="81">
        <v>0</v>
      </c>
      <c r="AD112" s="81">
        <v>0</v>
      </c>
      <c r="AE112" s="81">
        <v>0</v>
      </c>
      <c r="AF112" s="81">
        <v>0</v>
      </c>
      <c r="AG112" s="81">
        <v>0</v>
      </c>
      <c r="AH112" s="81">
        <v>0</v>
      </c>
      <c r="AI112" s="81">
        <v>0</v>
      </c>
      <c r="AJ112" s="81">
        <v>0</v>
      </c>
      <c r="AK112" s="81">
        <v>0</v>
      </c>
      <c r="AL112" s="81">
        <v>0</v>
      </c>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39"/>
      <c r="CM112" s="39"/>
      <c r="CN112" s="39"/>
      <c r="CO112" s="39"/>
      <c r="CP112" s="39"/>
      <c r="CQ112" s="39"/>
      <c r="CR112" s="39"/>
      <c r="CS112" s="39"/>
      <c r="CT112" s="39"/>
      <c r="CU112" s="39"/>
      <c r="CV112" s="39"/>
      <c r="CW112" s="39"/>
    </row>
    <row r="113" spans="1:101" s="19" customFormat="1">
      <c r="B113" s="19" t="s">
        <v>60</v>
      </c>
      <c r="C113" s="81">
        <v>0</v>
      </c>
      <c r="D113" s="81">
        <v>0</v>
      </c>
      <c r="E113" s="81">
        <v>0</v>
      </c>
      <c r="F113" s="81">
        <v>0</v>
      </c>
      <c r="G113" s="81">
        <v>0</v>
      </c>
      <c r="H113" s="81">
        <v>0</v>
      </c>
      <c r="I113" s="81">
        <v>0</v>
      </c>
      <c r="J113" s="81">
        <v>0</v>
      </c>
      <c r="K113" s="81">
        <v>0</v>
      </c>
      <c r="L113" s="82">
        <v>0</v>
      </c>
      <c r="M113" s="81">
        <v>0</v>
      </c>
      <c r="N113" s="81">
        <v>0</v>
      </c>
      <c r="O113" s="81">
        <v>0</v>
      </c>
      <c r="P113" s="81">
        <v>0</v>
      </c>
      <c r="Q113" s="81">
        <v>0</v>
      </c>
      <c r="R113" s="81">
        <v>0</v>
      </c>
      <c r="S113" s="81">
        <v>0</v>
      </c>
      <c r="T113" s="81">
        <v>0</v>
      </c>
      <c r="U113" s="81">
        <v>0</v>
      </c>
      <c r="V113" s="81">
        <v>0</v>
      </c>
      <c r="W113" s="81">
        <v>0</v>
      </c>
      <c r="X113" s="81">
        <v>0</v>
      </c>
      <c r="Y113" s="81">
        <v>0</v>
      </c>
      <c r="Z113" s="81"/>
      <c r="AA113" s="81">
        <v>0</v>
      </c>
      <c r="AB113" s="81">
        <v>0</v>
      </c>
      <c r="AC113" s="81">
        <v>0</v>
      </c>
      <c r="AD113" s="81">
        <v>0</v>
      </c>
      <c r="AE113" s="81">
        <v>0</v>
      </c>
      <c r="AF113" s="81">
        <v>0</v>
      </c>
      <c r="AG113" s="81">
        <v>0</v>
      </c>
      <c r="AH113" s="81">
        <v>0</v>
      </c>
      <c r="AI113" s="81">
        <v>0</v>
      </c>
      <c r="AJ113" s="81">
        <v>0</v>
      </c>
      <c r="AK113" s="81">
        <v>0</v>
      </c>
      <c r="AL113" s="81">
        <v>0</v>
      </c>
      <c r="AM113" s="39"/>
      <c r="AN113" s="39"/>
      <c r="AO113" s="39"/>
      <c r="AP113" s="39"/>
      <c r="AQ113" s="39"/>
      <c r="AR113" s="39"/>
      <c r="AS113" s="39"/>
      <c r="AT113" s="39"/>
      <c r="AU113" s="39"/>
      <c r="AV113" s="39"/>
      <c r="AW113" s="39"/>
      <c r="AX113" s="39"/>
      <c r="AY113" s="39"/>
      <c r="AZ113" s="39"/>
      <c r="BA113" s="39"/>
      <c r="BB113" s="39"/>
      <c r="BC113" s="39"/>
      <c r="BD113" s="39"/>
      <c r="BE113" s="39"/>
      <c r="BF113" s="39"/>
      <c r="BG113" s="39"/>
      <c r="BH113" s="39"/>
      <c r="BI113" s="39"/>
      <c r="BJ113" s="39"/>
      <c r="BK113" s="39"/>
      <c r="BL113" s="39"/>
      <c r="BM113" s="39"/>
      <c r="BN113" s="39"/>
      <c r="BO113" s="39"/>
      <c r="BP113" s="39"/>
      <c r="BQ113" s="39"/>
      <c r="BR113" s="39"/>
      <c r="BS113" s="39"/>
      <c r="BT113" s="39"/>
      <c r="BU113" s="39"/>
      <c r="BV113" s="39"/>
      <c r="BW113" s="39"/>
      <c r="BX113" s="39"/>
      <c r="BY113" s="39"/>
      <c r="BZ113" s="39"/>
      <c r="CA113" s="39"/>
      <c r="CB113" s="39"/>
      <c r="CC113" s="39"/>
      <c r="CD113" s="39"/>
      <c r="CE113" s="39"/>
      <c r="CF113" s="39"/>
      <c r="CG113" s="39"/>
      <c r="CH113" s="39"/>
      <c r="CI113" s="39"/>
      <c r="CJ113" s="39"/>
      <c r="CK113" s="39"/>
      <c r="CL113" s="39"/>
      <c r="CM113" s="39"/>
      <c r="CN113" s="39"/>
      <c r="CO113" s="39"/>
      <c r="CP113" s="39"/>
      <c r="CQ113" s="39"/>
      <c r="CR113" s="39"/>
      <c r="CS113" s="39"/>
      <c r="CT113" s="39"/>
      <c r="CU113" s="39"/>
      <c r="CV113" s="39"/>
      <c r="CW113" s="39"/>
    </row>
    <row r="114" spans="1:101" s="19" customFormat="1">
      <c r="B114" s="19" t="s">
        <v>61</v>
      </c>
      <c r="C114" s="81">
        <v>0</v>
      </c>
      <c r="D114" s="81">
        <v>0</v>
      </c>
      <c r="E114" s="81">
        <v>0</v>
      </c>
      <c r="F114" s="81">
        <v>0</v>
      </c>
      <c r="G114" s="81">
        <v>0</v>
      </c>
      <c r="H114" s="81">
        <v>0</v>
      </c>
      <c r="I114" s="81">
        <v>0</v>
      </c>
      <c r="J114" s="81">
        <v>0</v>
      </c>
      <c r="K114" s="81">
        <v>0</v>
      </c>
      <c r="L114" s="82">
        <v>0</v>
      </c>
      <c r="M114" s="81">
        <v>0</v>
      </c>
      <c r="N114" s="81">
        <v>0</v>
      </c>
      <c r="O114" s="81">
        <v>0</v>
      </c>
      <c r="P114" s="81">
        <v>0</v>
      </c>
      <c r="Q114" s="81">
        <v>0</v>
      </c>
      <c r="R114" s="81">
        <v>0</v>
      </c>
      <c r="S114" s="81">
        <v>0</v>
      </c>
      <c r="T114" s="81">
        <v>0</v>
      </c>
      <c r="U114" s="81">
        <v>0</v>
      </c>
      <c r="V114" s="81">
        <v>0</v>
      </c>
      <c r="W114" s="81">
        <v>0</v>
      </c>
      <c r="X114" s="81">
        <v>0</v>
      </c>
      <c r="Y114" s="81">
        <v>0</v>
      </c>
      <c r="Z114" s="81"/>
      <c r="AA114" s="81">
        <v>0</v>
      </c>
      <c r="AB114" s="81">
        <v>0</v>
      </c>
      <c r="AC114" s="81">
        <v>0</v>
      </c>
      <c r="AD114" s="81">
        <v>0</v>
      </c>
      <c r="AE114" s="81">
        <v>0</v>
      </c>
      <c r="AF114" s="81">
        <v>0</v>
      </c>
      <c r="AG114" s="81">
        <v>0</v>
      </c>
      <c r="AH114" s="81">
        <v>0</v>
      </c>
      <c r="AI114" s="81">
        <v>0</v>
      </c>
      <c r="AJ114" s="81">
        <v>0</v>
      </c>
      <c r="AK114" s="81">
        <v>0</v>
      </c>
      <c r="AL114" s="81">
        <v>0</v>
      </c>
      <c r="AM114" s="39"/>
      <c r="AN114" s="39"/>
      <c r="AO114" s="39"/>
      <c r="AP114" s="39"/>
      <c r="AQ114" s="39"/>
      <c r="AR114" s="39"/>
      <c r="AS114" s="39"/>
      <c r="AT114" s="39"/>
      <c r="AU114" s="39"/>
      <c r="AV114" s="39"/>
      <c r="AW114" s="39"/>
      <c r="AX114" s="39"/>
      <c r="AY114" s="39"/>
      <c r="AZ114" s="39"/>
      <c r="BA114" s="39"/>
      <c r="BB114" s="39"/>
      <c r="BC114" s="39"/>
      <c r="BD114" s="39"/>
      <c r="BE114" s="39"/>
      <c r="BF114" s="39"/>
      <c r="BG114" s="39"/>
      <c r="BH114" s="39"/>
      <c r="BI114" s="39"/>
      <c r="BJ114" s="39"/>
      <c r="BK114" s="39"/>
      <c r="BL114" s="39"/>
      <c r="BM114" s="39"/>
      <c r="BN114" s="39"/>
      <c r="BO114" s="39"/>
      <c r="BP114" s="39"/>
      <c r="BQ114" s="39"/>
      <c r="BR114" s="39"/>
      <c r="BS114" s="39"/>
      <c r="BT114" s="39"/>
      <c r="BU114" s="39"/>
      <c r="BV114" s="39"/>
      <c r="BW114" s="39"/>
      <c r="BX114" s="39"/>
      <c r="BY114" s="39"/>
      <c r="BZ114" s="39"/>
      <c r="CA114" s="39"/>
      <c r="CB114" s="39"/>
      <c r="CC114" s="39"/>
      <c r="CD114" s="39"/>
      <c r="CE114" s="39"/>
      <c r="CF114" s="39"/>
      <c r="CG114" s="39"/>
      <c r="CH114" s="39"/>
      <c r="CI114" s="39"/>
      <c r="CJ114" s="39"/>
      <c r="CK114" s="39"/>
      <c r="CL114" s="39"/>
      <c r="CM114" s="39"/>
      <c r="CN114" s="39"/>
      <c r="CO114" s="39"/>
      <c r="CP114" s="39"/>
      <c r="CQ114" s="39"/>
      <c r="CR114" s="39"/>
      <c r="CS114" s="39"/>
      <c r="CT114" s="39"/>
      <c r="CU114" s="39"/>
      <c r="CV114" s="39"/>
      <c r="CW114" s="39"/>
    </row>
    <row r="115" spans="1:101" s="19" customFormat="1">
      <c r="B115" s="19" t="s">
        <v>62</v>
      </c>
      <c r="C115" s="81">
        <v>0</v>
      </c>
      <c r="D115" s="81">
        <v>0</v>
      </c>
      <c r="E115" s="81">
        <v>0</v>
      </c>
      <c r="F115" s="81">
        <v>0</v>
      </c>
      <c r="G115" s="81">
        <v>0</v>
      </c>
      <c r="H115" s="81">
        <v>0</v>
      </c>
      <c r="I115" s="81">
        <v>0</v>
      </c>
      <c r="J115" s="81">
        <v>0</v>
      </c>
      <c r="K115" s="81">
        <v>0</v>
      </c>
      <c r="L115" s="82">
        <v>0</v>
      </c>
      <c r="M115" s="81">
        <v>0</v>
      </c>
      <c r="N115" s="81">
        <v>0</v>
      </c>
      <c r="O115" s="81">
        <v>0</v>
      </c>
      <c r="P115" s="81">
        <v>0</v>
      </c>
      <c r="Q115" s="81">
        <v>0</v>
      </c>
      <c r="R115" s="81">
        <v>0</v>
      </c>
      <c r="S115" s="81">
        <v>0</v>
      </c>
      <c r="T115" s="81">
        <v>0</v>
      </c>
      <c r="U115" s="81">
        <v>0</v>
      </c>
      <c r="V115" s="81">
        <v>0</v>
      </c>
      <c r="W115" s="81">
        <v>0</v>
      </c>
      <c r="X115" s="81">
        <v>0</v>
      </c>
      <c r="Y115" s="81">
        <v>0</v>
      </c>
      <c r="Z115" s="81"/>
      <c r="AA115" s="81">
        <v>0</v>
      </c>
      <c r="AB115" s="81">
        <v>0</v>
      </c>
      <c r="AC115" s="81">
        <v>0</v>
      </c>
      <c r="AD115" s="81">
        <v>0</v>
      </c>
      <c r="AE115" s="81">
        <v>0</v>
      </c>
      <c r="AF115" s="81">
        <v>0</v>
      </c>
      <c r="AG115" s="81">
        <v>0</v>
      </c>
      <c r="AH115" s="81">
        <v>0</v>
      </c>
      <c r="AI115" s="81">
        <v>0</v>
      </c>
      <c r="AJ115" s="81">
        <v>0</v>
      </c>
      <c r="AK115" s="81">
        <v>0</v>
      </c>
      <c r="AL115" s="81">
        <v>0</v>
      </c>
      <c r="AM115" s="39"/>
      <c r="AN115" s="39"/>
      <c r="AO115" s="39"/>
      <c r="AP115" s="39"/>
      <c r="AQ115" s="39"/>
      <c r="AR115" s="39"/>
      <c r="AS115" s="39"/>
      <c r="AT115" s="39"/>
      <c r="AU115" s="39"/>
      <c r="AV115" s="39"/>
      <c r="AW115" s="39"/>
      <c r="AX115" s="39"/>
      <c r="AY115" s="39"/>
      <c r="AZ115" s="39"/>
      <c r="BA115" s="39"/>
      <c r="BB115" s="39"/>
      <c r="BC115" s="39"/>
      <c r="BD115" s="39"/>
      <c r="BE115" s="39"/>
      <c r="BF115" s="39"/>
      <c r="BG115" s="39"/>
      <c r="BH115" s="39"/>
      <c r="BI115" s="39"/>
      <c r="BJ115" s="39"/>
      <c r="BK115" s="39"/>
      <c r="BL115" s="39"/>
      <c r="BM115" s="39"/>
      <c r="BN115" s="39"/>
      <c r="BO115" s="39"/>
      <c r="BP115" s="39"/>
      <c r="BQ115" s="39"/>
      <c r="BR115" s="39"/>
      <c r="BS115" s="39"/>
      <c r="BT115" s="39"/>
      <c r="BU115" s="39"/>
      <c r="BV115" s="39"/>
      <c r="BW115" s="39"/>
      <c r="BX115" s="39"/>
      <c r="BY115" s="39"/>
      <c r="BZ115" s="39"/>
      <c r="CA115" s="39"/>
      <c r="CB115" s="39"/>
      <c r="CC115" s="39"/>
      <c r="CD115" s="39"/>
      <c r="CE115" s="39"/>
      <c r="CF115" s="39"/>
      <c r="CG115" s="39"/>
      <c r="CH115" s="39"/>
      <c r="CI115" s="39"/>
      <c r="CJ115" s="39"/>
      <c r="CK115" s="39"/>
      <c r="CL115" s="39"/>
      <c r="CM115" s="39"/>
      <c r="CN115" s="39"/>
      <c r="CO115" s="39"/>
      <c r="CP115" s="39"/>
      <c r="CQ115" s="39"/>
      <c r="CR115" s="39"/>
      <c r="CS115" s="39"/>
      <c r="CT115" s="39"/>
      <c r="CU115" s="39"/>
      <c r="CV115" s="39"/>
      <c r="CW115" s="39"/>
    </row>
    <row r="116" spans="1:101" s="19" customFormat="1">
      <c r="B116" s="19" t="s">
        <v>63</v>
      </c>
      <c r="C116" s="81">
        <v>0</v>
      </c>
      <c r="D116" s="81">
        <v>0</v>
      </c>
      <c r="E116" s="81">
        <v>0</v>
      </c>
      <c r="F116" s="81">
        <v>0</v>
      </c>
      <c r="G116" s="81">
        <v>0</v>
      </c>
      <c r="H116" s="81">
        <v>0</v>
      </c>
      <c r="I116" s="81">
        <v>0</v>
      </c>
      <c r="J116" s="81">
        <v>0</v>
      </c>
      <c r="K116" s="81">
        <v>0</v>
      </c>
      <c r="L116" s="82">
        <v>0</v>
      </c>
      <c r="M116" s="81">
        <v>0</v>
      </c>
      <c r="N116" s="81">
        <v>0</v>
      </c>
      <c r="O116" s="81">
        <v>0</v>
      </c>
      <c r="P116" s="81">
        <v>0</v>
      </c>
      <c r="Q116" s="81">
        <v>0</v>
      </c>
      <c r="R116" s="81">
        <v>0</v>
      </c>
      <c r="S116" s="81">
        <v>0</v>
      </c>
      <c r="T116" s="81">
        <v>0</v>
      </c>
      <c r="U116" s="81">
        <v>0</v>
      </c>
      <c r="V116" s="81">
        <v>0</v>
      </c>
      <c r="W116" s="81">
        <v>0</v>
      </c>
      <c r="X116" s="81">
        <v>0</v>
      </c>
      <c r="Y116" s="81">
        <v>0</v>
      </c>
      <c r="Z116" s="81"/>
      <c r="AA116" s="81">
        <v>0</v>
      </c>
      <c r="AB116" s="81">
        <v>0</v>
      </c>
      <c r="AC116" s="81">
        <v>0</v>
      </c>
      <c r="AD116" s="81">
        <v>0</v>
      </c>
      <c r="AE116" s="81">
        <v>0</v>
      </c>
      <c r="AF116" s="81">
        <v>0</v>
      </c>
      <c r="AG116" s="81">
        <v>0</v>
      </c>
      <c r="AH116" s="81">
        <v>0</v>
      </c>
      <c r="AI116" s="81">
        <v>0</v>
      </c>
      <c r="AJ116" s="81">
        <v>0</v>
      </c>
      <c r="AK116" s="81">
        <v>0</v>
      </c>
      <c r="AL116" s="81">
        <v>0</v>
      </c>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39"/>
      <c r="CM116" s="39"/>
      <c r="CN116" s="39"/>
      <c r="CO116" s="39"/>
      <c r="CP116" s="39"/>
      <c r="CQ116" s="39"/>
      <c r="CR116" s="39"/>
      <c r="CS116" s="39"/>
      <c r="CT116" s="39"/>
      <c r="CU116" s="39"/>
      <c r="CV116" s="39"/>
      <c r="CW116" s="39"/>
    </row>
    <row r="117" spans="1:101" s="19" customFormat="1">
      <c r="B117" s="19" t="s">
        <v>64</v>
      </c>
      <c r="C117" s="81">
        <v>0</v>
      </c>
      <c r="D117" s="81">
        <v>0</v>
      </c>
      <c r="E117" s="81">
        <v>0</v>
      </c>
      <c r="F117" s="81">
        <v>0</v>
      </c>
      <c r="G117" s="81">
        <v>0</v>
      </c>
      <c r="H117" s="81">
        <v>0</v>
      </c>
      <c r="I117" s="81">
        <v>0</v>
      </c>
      <c r="J117" s="81">
        <v>0</v>
      </c>
      <c r="K117" s="81">
        <v>0</v>
      </c>
      <c r="L117" s="82">
        <v>0</v>
      </c>
      <c r="M117" s="81">
        <v>0</v>
      </c>
      <c r="N117" s="81">
        <v>0</v>
      </c>
      <c r="O117" s="81">
        <v>0</v>
      </c>
      <c r="P117" s="81">
        <v>0</v>
      </c>
      <c r="Q117" s="81">
        <v>0</v>
      </c>
      <c r="R117" s="81">
        <v>0</v>
      </c>
      <c r="S117" s="81">
        <v>0</v>
      </c>
      <c r="T117" s="81">
        <v>0</v>
      </c>
      <c r="U117" s="81">
        <v>0</v>
      </c>
      <c r="V117" s="81">
        <v>0</v>
      </c>
      <c r="W117" s="81">
        <v>0</v>
      </c>
      <c r="X117" s="81">
        <v>0</v>
      </c>
      <c r="Y117" s="81">
        <v>0</v>
      </c>
      <c r="Z117" s="81"/>
      <c r="AA117" s="81">
        <v>0</v>
      </c>
      <c r="AB117" s="81">
        <v>0</v>
      </c>
      <c r="AC117" s="81">
        <v>0</v>
      </c>
      <c r="AD117" s="81">
        <v>0</v>
      </c>
      <c r="AE117" s="81">
        <v>0</v>
      </c>
      <c r="AF117" s="81">
        <v>0</v>
      </c>
      <c r="AG117" s="81">
        <v>0</v>
      </c>
      <c r="AH117" s="81">
        <v>0</v>
      </c>
      <c r="AI117" s="81">
        <v>0</v>
      </c>
      <c r="AJ117" s="81">
        <v>0</v>
      </c>
      <c r="AK117" s="81">
        <v>0</v>
      </c>
      <c r="AL117" s="81">
        <v>0</v>
      </c>
      <c r="AM117" s="39"/>
      <c r="AN117" s="39"/>
      <c r="AO117" s="39"/>
      <c r="AP117" s="39"/>
      <c r="AQ117" s="39"/>
      <c r="AR117" s="39"/>
      <c r="AS117" s="39"/>
      <c r="AT117" s="39"/>
      <c r="AU117" s="39"/>
      <c r="AV117" s="39"/>
      <c r="AW117" s="39"/>
      <c r="AX117" s="39"/>
      <c r="AY117" s="39"/>
      <c r="AZ117" s="39"/>
      <c r="BA117" s="39"/>
      <c r="BB117" s="39"/>
      <c r="BC117" s="39"/>
      <c r="BD117" s="39"/>
      <c r="BE117" s="39"/>
      <c r="BF117" s="39"/>
      <c r="BG117" s="39"/>
      <c r="BH117" s="39"/>
      <c r="BI117" s="39"/>
      <c r="BJ117" s="39"/>
      <c r="BK117" s="39"/>
      <c r="BL117" s="39"/>
      <c r="BM117" s="39"/>
      <c r="BN117" s="39"/>
      <c r="BO117" s="39"/>
      <c r="BP117" s="39"/>
      <c r="BQ117" s="39"/>
      <c r="BR117" s="39"/>
      <c r="BS117" s="39"/>
      <c r="BT117" s="39"/>
      <c r="BU117" s="39"/>
      <c r="BV117" s="39"/>
      <c r="BW117" s="39"/>
      <c r="BX117" s="39"/>
      <c r="BY117" s="39"/>
      <c r="BZ117" s="39"/>
      <c r="CA117" s="39"/>
      <c r="CB117" s="39"/>
      <c r="CC117" s="39"/>
      <c r="CD117" s="39"/>
      <c r="CE117" s="39"/>
      <c r="CF117" s="39"/>
      <c r="CG117" s="39"/>
      <c r="CH117" s="39"/>
      <c r="CI117" s="39"/>
      <c r="CJ117" s="39"/>
      <c r="CK117" s="39"/>
      <c r="CL117" s="39"/>
      <c r="CM117" s="39"/>
      <c r="CN117" s="39"/>
      <c r="CO117" s="39"/>
      <c r="CP117" s="39"/>
      <c r="CQ117" s="39"/>
      <c r="CR117" s="39"/>
      <c r="CS117" s="39"/>
      <c r="CT117" s="39"/>
      <c r="CU117" s="39"/>
      <c r="CV117" s="39"/>
      <c r="CW117" s="39"/>
    </row>
    <row r="118" spans="1:101" s="19" customFormat="1">
      <c r="B118" s="19" t="s">
        <v>65</v>
      </c>
      <c r="C118" s="81">
        <v>0</v>
      </c>
      <c r="D118" s="81">
        <v>0</v>
      </c>
      <c r="E118" s="81">
        <v>0</v>
      </c>
      <c r="F118" s="81">
        <v>0</v>
      </c>
      <c r="G118" s="81">
        <v>0</v>
      </c>
      <c r="H118" s="81">
        <v>0</v>
      </c>
      <c r="I118" s="81">
        <v>0</v>
      </c>
      <c r="J118" s="81">
        <v>0</v>
      </c>
      <c r="K118" s="81">
        <v>0</v>
      </c>
      <c r="L118" s="82">
        <v>0</v>
      </c>
      <c r="M118" s="81">
        <v>0</v>
      </c>
      <c r="N118" s="81">
        <v>0</v>
      </c>
      <c r="O118" s="81">
        <v>0</v>
      </c>
      <c r="P118" s="81">
        <v>0</v>
      </c>
      <c r="Q118" s="81">
        <v>0</v>
      </c>
      <c r="R118" s="81">
        <v>0</v>
      </c>
      <c r="S118" s="81">
        <v>0</v>
      </c>
      <c r="T118" s="81">
        <v>0</v>
      </c>
      <c r="U118" s="81">
        <v>0</v>
      </c>
      <c r="V118" s="81">
        <v>0</v>
      </c>
      <c r="W118" s="81">
        <v>0</v>
      </c>
      <c r="X118" s="81">
        <v>0</v>
      </c>
      <c r="Y118" s="81">
        <v>0</v>
      </c>
      <c r="Z118" s="81"/>
      <c r="AA118" s="81">
        <v>0</v>
      </c>
      <c r="AB118" s="81">
        <v>0</v>
      </c>
      <c r="AC118" s="81">
        <v>0</v>
      </c>
      <c r="AD118" s="81">
        <v>0</v>
      </c>
      <c r="AE118" s="81">
        <v>0</v>
      </c>
      <c r="AF118" s="81">
        <v>0</v>
      </c>
      <c r="AG118" s="81">
        <v>0</v>
      </c>
      <c r="AH118" s="81">
        <v>0</v>
      </c>
      <c r="AI118" s="81">
        <v>0</v>
      </c>
      <c r="AJ118" s="81">
        <v>0</v>
      </c>
      <c r="AK118" s="81">
        <v>0</v>
      </c>
      <c r="AL118" s="81">
        <v>0</v>
      </c>
      <c r="AM118" s="39"/>
      <c r="AN118" s="39"/>
      <c r="AO118" s="39"/>
      <c r="AP118" s="39"/>
      <c r="AQ118" s="39"/>
      <c r="AR118" s="39"/>
      <c r="AS118" s="39"/>
      <c r="AT118" s="39"/>
      <c r="AU118" s="39"/>
      <c r="AV118" s="39"/>
      <c r="AW118" s="39"/>
      <c r="AX118" s="39"/>
      <c r="AY118" s="39"/>
      <c r="AZ118" s="39"/>
      <c r="BA118" s="39"/>
      <c r="BB118" s="39"/>
      <c r="BC118" s="39"/>
      <c r="BD118" s="39"/>
      <c r="BE118" s="39"/>
      <c r="BF118" s="39"/>
      <c r="BG118" s="39"/>
      <c r="BH118" s="39"/>
      <c r="BI118" s="39"/>
      <c r="BJ118" s="39"/>
      <c r="BK118" s="39"/>
      <c r="BL118" s="39"/>
      <c r="BM118" s="39"/>
      <c r="BN118" s="39"/>
      <c r="BO118" s="39"/>
      <c r="BP118" s="39"/>
      <c r="BQ118" s="39"/>
      <c r="BR118" s="39"/>
      <c r="BS118" s="39"/>
      <c r="BT118" s="39"/>
      <c r="BU118" s="39"/>
      <c r="BV118" s="39"/>
      <c r="BW118" s="39"/>
      <c r="BX118" s="39"/>
      <c r="BY118" s="39"/>
      <c r="BZ118" s="39"/>
      <c r="CA118" s="39"/>
      <c r="CB118" s="39"/>
      <c r="CC118" s="39"/>
      <c r="CD118" s="39"/>
      <c r="CE118" s="39"/>
      <c r="CF118" s="39"/>
      <c r="CG118" s="39"/>
      <c r="CH118" s="39"/>
      <c r="CI118" s="39"/>
      <c r="CJ118" s="39"/>
      <c r="CK118" s="39"/>
      <c r="CL118" s="39"/>
      <c r="CM118" s="39"/>
      <c r="CN118" s="39"/>
      <c r="CO118" s="39"/>
      <c r="CP118" s="39"/>
      <c r="CQ118" s="39"/>
      <c r="CR118" s="39"/>
      <c r="CS118" s="39"/>
      <c r="CT118" s="39"/>
      <c r="CU118" s="39"/>
      <c r="CV118" s="39"/>
      <c r="CW118" s="39"/>
    </row>
    <row r="119" spans="1:101" s="19" customFormat="1">
      <c r="B119" s="19" t="s">
        <v>66</v>
      </c>
      <c r="C119" s="81">
        <v>0</v>
      </c>
      <c r="D119" s="81">
        <v>0</v>
      </c>
      <c r="E119" s="81">
        <v>0</v>
      </c>
      <c r="F119" s="81">
        <v>0</v>
      </c>
      <c r="G119" s="81">
        <v>0</v>
      </c>
      <c r="H119" s="81">
        <v>0</v>
      </c>
      <c r="I119" s="81">
        <v>0</v>
      </c>
      <c r="J119" s="81">
        <v>0</v>
      </c>
      <c r="K119" s="81">
        <v>0</v>
      </c>
      <c r="L119" s="82">
        <v>0</v>
      </c>
      <c r="M119" s="81">
        <v>0</v>
      </c>
      <c r="N119" s="81">
        <v>0</v>
      </c>
      <c r="O119" s="81">
        <v>0</v>
      </c>
      <c r="P119" s="81">
        <v>0</v>
      </c>
      <c r="Q119" s="81">
        <v>0</v>
      </c>
      <c r="R119" s="81">
        <v>0</v>
      </c>
      <c r="S119" s="81">
        <v>0</v>
      </c>
      <c r="T119" s="81">
        <v>0</v>
      </c>
      <c r="U119" s="81">
        <v>0</v>
      </c>
      <c r="V119" s="81">
        <v>0</v>
      </c>
      <c r="W119" s="81">
        <v>0</v>
      </c>
      <c r="X119" s="81">
        <v>0</v>
      </c>
      <c r="Y119" s="81">
        <v>0</v>
      </c>
      <c r="Z119" s="81"/>
      <c r="AA119" s="81">
        <v>0</v>
      </c>
      <c r="AB119" s="81">
        <v>0</v>
      </c>
      <c r="AC119" s="81">
        <v>0</v>
      </c>
      <c r="AD119" s="81">
        <v>0</v>
      </c>
      <c r="AE119" s="81">
        <v>0</v>
      </c>
      <c r="AF119" s="81">
        <v>0</v>
      </c>
      <c r="AG119" s="81">
        <v>0</v>
      </c>
      <c r="AH119" s="81">
        <v>0</v>
      </c>
      <c r="AI119" s="81">
        <v>0</v>
      </c>
      <c r="AJ119" s="81">
        <v>0</v>
      </c>
      <c r="AK119" s="81">
        <v>0</v>
      </c>
      <c r="AL119" s="81">
        <v>0</v>
      </c>
      <c r="AM119" s="39"/>
      <c r="AN119" s="39"/>
      <c r="AO119" s="39"/>
      <c r="AP119" s="39"/>
      <c r="AQ119" s="39"/>
      <c r="AR119" s="39"/>
      <c r="AS119" s="39"/>
      <c r="AT119" s="39"/>
      <c r="AU119" s="39"/>
      <c r="AV119" s="39"/>
      <c r="AW119" s="39"/>
      <c r="AX119" s="39"/>
      <c r="AY119" s="39"/>
      <c r="AZ119" s="39"/>
      <c r="BA119" s="39"/>
      <c r="BB119" s="39"/>
      <c r="BC119" s="39"/>
      <c r="BD119" s="39"/>
      <c r="BE119" s="39"/>
      <c r="BF119" s="39"/>
      <c r="BG119" s="39"/>
      <c r="BH119" s="39"/>
      <c r="BI119" s="39"/>
      <c r="BJ119" s="39"/>
      <c r="BK119" s="39"/>
      <c r="BL119" s="39"/>
      <c r="BM119" s="39"/>
      <c r="BN119" s="39"/>
      <c r="BO119" s="39"/>
      <c r="BP119" s="39"/>
      <c r="BQ119" s="39"/>
      <c r="BR119" s="39"/>
      <c r="BS119" s="39"/>
      <c r="BT119" s="39"/>
      <c r="BU119" s="39"/>
      <c r="BV119" s="39"/>
      <c r="BW119" s="39"/>
      <c r="BX119" s="39"/>
      <c r="BY119" s="39"/>
      <c r="BZ119" s="39"/>
      <c r="CA119" s="39"/>
      <c r="CB119" s="39"/>
      <c r="CC119" s="39"/>
      <c r="CD119" s="39"/>
      <c r="CE119" s="39"/>
      <c r="CF119" s="39"/>
      <c r="CG119" s="39"/>
      <c r="CH119" s="39"/>
      <c r="CI119" s="39"/>
      <c r="CJ119" s="39"/>
      <c r="CK119" s="39"/>
      <c r="CL119" s="39"/>
      <c r="CM119" s="39"/>
      <c r="CN119" s="39"/>
      <c r="CO119" s="39"/>
      <c r="CP119" s="39"/>
      <c r="CQ119" s="39"/>
      <c r="CR119" s="39"/>
      <c r="CS119" s="39"/>
      <c r="CT119" s="39"/>
      <c r="CU119" s="39"/>
      <c r="CV119" s="39"/>
      <c r="CW119" s="39"/>
    </row>
    <row r="120" spans="1:101" s="19" customFormat="1">
      <c r="B120" s="19" t="s">
        <v>67</v>
      </c>
      <c r="C120" s="81">
        <v>0</v>
      </c>
      <c r="D120" s="81">
        <v>0</v>
      </c>
      <c r="E120" s="81">
        <v>0</v>
      </c>
      <c r="F120" s="81">
        <v>0</v>
      </c>
      <c r="G120" s="81">
        <v>0</v>
      </c>
      <c r="H120" s="81">
        <v>0</v>
      </c>
      <c r="I120" s="81">
        <v>0</v>
      </c>
      <c r="J120" s="81">
        <v>0</v>
      </c>
      <c r="K120" s="81">
        <v>0</v>
      </c>
      <c r="L120" s="82">
        <v>0</v>
      </c>
      <c r="M120" s="81">
        <v>0</v>
      </c>
      <c r="N120" s="81">
        <v>0</v>
      </c>
      <c r="O120" s="81">
        <v>0</v>
      </c>
      <c r="P120" s="81">
        <v>0</v>
      </c>
      <c r="Q120" s="81">
        <v>0</v>
      </c>
      <c r="R120" s="81">
        <v>0</v>
      </c>
      <c r="S120" s="81">
        <v>0</v>
      </c>
      <c r="T120" s="81">
        <v>0</v>
      </c>
      <c r="U120" s="81">
        <v>0</v>
      </c>
      <c r="V120" s="81">
        <v>0</v>
      </c>
      <c r="W120" s="81">
        <v>0</v>
      </c>
      <c r="X120" s="81">
        <v>0</v>
      </c>
      <c r="Y120" s="81">
        <v>0</v>
      </c>
      <c r="Z120" s="81"/>
      <c r="AA120" s="81">
        <v>0</v>
      </c>
      <c r="AB120" s="81">
        <v>0</v>
      </c>
      <c r="AC120" s="81">
        <v>0</v>
      </c>
      <c r="AD120" s="81">
        <v>0</v>
      </c>
      <c r="AE120" s="81">
        <v>0</v>
      </c>
      <c r="AF120" s="81">
        <v>0</v>
      </c>
      <c r="AG120" s="81">
        <v>0</v>
      </c>
      <c r="AH120" s="81">
        <v>0</v>
      </c>
      <c r="AI120" s="81">
        <v>0</v>
      </c>
      <c r="AJ120" s="81">
        <v>0</v>
      </c>
      <c r="AK120" s="81">
        <v>0</v>
      </c>
      <c r="AL120" s="81">
        <v>0</v>
      </c>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39"/>
      <c r="CM120" s="39"/>
      <c r="CN120" s="39"/>
      <c r="CO120" s="39"/>
      <c r="CP120" s="39"/>
      <c r="CQ120" s="39"/>
      <c r="CR120" s="39"/>
      <c r="CS120" s="39"/>
      <c r="CT120" s="39"/>
      <c r="CU120" s="39"/>
      <c r="CV120" s="39"/>
      <c r="CW120" s="39"/>
    </row>
    <row r="121" spans="1:101" s="19" customFormat="1">
      <c r="B121" s="19" t="s">
        <v>68</v>
      </c>
      <c r="C121" s="81">
        <v>0</v>
      </c>
      <c r="D121" s="81">
        <v>0</v>
      </c>
      <c r="E121" s="81">
        <v>0</v>
      </c>
      <c r="F121" s="81">
        <v>0</v>
      </c>
      <c r="G121" s="81">
        <v>0</v>
      </c>
      <c r="H121" s="81">
        <v>0</v>
      </c>
      <c r="I121" s="81">
        <v>0</v>
      </c>
      <c r="J121" s="81">
        <v>0</v>
      </c>
      <c r="K121" s="81">
        <v>0</v>
      </c>
      <c r="L121" s="82">
        <v>0</v>
      </c>
      <c r="M121" s="81">
        <v>0</v>
      </c>
      <c r="N121" s="81">
        <v>0</v>
      </c>
      <c r="O121" s="81">
        <v>0</v>
      </c>
      <c r="P121" s="81">
        <v>0</v>
      </c>
      <c r="Q121" s="81">
        <v>0</v>
      </c>
      <c r="R121" s="81">
        <v>0</v>
      </c>
      <c r="S121" s="81">
        <v>0</v>
      </c>
      <c r="T121" s="81">
        <v>0</v>
      </c>
      <c r="U121" s="81">
        <v>0</v>
      </c>
      <c r="V121" s="81">
        <v>0</v>
      </c>
      <c r="W121" s="81">
        <v>0</v>
      </c>
      <c r="X121" s="81">
        <v>0</v>
      </c>
      <c r="Y121" s="81">
        <v>0</v>
      </c>
      <c r="Z121" s="81"/>
      <c r="AA121" s="81">
        <v>0</v>
      </c>
      <c r="AB121" s="81">
        <v>0</v>
      </c>
      <c r="AC121" s="81">
        <v>0</v>
      </c>
      <c r="AD121" s="81">
        <v>0</v>
      </c>
      <c r="AE121" s="81">
        <v>0</v>
      </c>
      <c r="AF121" s="81">
        <v>0</v>
      </c>
      <c r="AG121" s="81">
        <v>0</v>
      </c>
      <c r="AH121" s="81">
        <v>0</v>
      </c>
      <c r="AI121" s="81">
        <v>0</v>
      </c>
      <c r="AJ121" s="81">
        <v>0</v>
      </c>
      <c r="AK121" s="81">
        <v>0</v>
      </c>
      <c r="AL121" s="81">
        <v>0</v>
      </c>
      <c r="AM121" s="39"/>
      <c r="AN121" s="39"/>
      <c r="AO121" s="39"/>
      <c r="AP121" s="39"/>
      <c r="AQ121" s="39"/>
      <c r="AR121" s="39"/>
      <c r="AS121" s="39"/>
      <c r="AT121" s="39"/>
      <c r="AU121" s="39"/>
      <c r="AV121" s="39"/>
      <c r="AW121" s="39"/>
      <c r="AX121" s="39"/>
      <c r="AY121" s="39"/>
      <c r="AZ121" s="39"/>
      <c r="BA121" s="39"/>
      <c r="BB121" s="39"/>
      <c r="BC121" s="39"/>
      <c r="BD121" s="39"/>
      <c r="BE121" s="39"/>
      <c r="BF121" s="39"/>
      <c r="BG121" s="39"/>
      <c r="BH121" s="39"/>
      <c r="BI121" s="39"/>
      <c r="BJ121" s="39"/>
      <c r="BK121" s="39"/>
      <c r="BL121" s="39"/>
      <c r="BM121" s="39"/>
      <c r="BN121" s="39"/>
      <c r="BO121" s="39"/>
      <c r="BP121" s="39"/>
      <c r="BQ121" s="39"/>
      <c r="BR121" s="39"/>
      <c r="BS121" s="39"/>
      <c r="BT121" s="39"/>
      <c r="BU121" s="39"/>
      <c r="BV121" s="39"/>
      <c r="BW121" s="39"/>
      <c r="BX121" s="39"/>
      <c r="BY121" s="39"/>
      <c r="BZ121" s="39"/>
      <c r="CA121" s="39"/>
      <c r="CB121" s="39"/>
      <c r="CC121" s="39"/>
      <c r="CD121" s="39"/>
      <c r="CE121" s="39"/>
      <c r="CF121" s="39"/>
      <c r="CG121" s="39"/>
      <c r="CH121" s="39"/>
      <c r="CI121" s="39"/>
      <c r="CJ121" s="39"/>
      <c r="CK121" s="39"/>
      <c r="CL121" s="39"/>
      <c r="CM121" s="39"/>
      <c r="CN121" s="39"/>
      <c r="CO121" s="39"/>
      <c r="CP121" s="39"/>
      <c r="CQ121" s="39"/>
      <c r="CR121" s="39"/>
      <c r="CS121" s="39"/>
      <c r="CT121" s="39"/>
      <c r="CU121" s="39"/>
      <c r="CV121" s="39"/>
      <c r="CW121" s="39"/>
    </row>
    <row r="122" spans="1:101" s="19" customFormat="1">
      <c r="B122" s="19" t="s">
        <v>69</v>
      </c>
      <c r="C122" s="81">
        <v>0</v>
      </c>
      <c r="D122" s="81">
        <v>0</v>
      </c>
      <c r="E122" s="81">
        <v>0</v>
      </c>
      <c r="F122" s="81">
        <v>0</v>
      </c>
      <c r="G122" s="81">
        <v>0</v>
      </c>
      <c r="H122" s="81">
        <v>0</v>
      </c>
      <c r="I122" s="81">
        <v>0</v>
      </c>
      <c r="J122" s="81">
        <v>0</v>
      </c>
      <c r="K122" s="81">
        <v>0</v>
      </c>
      <c r="L122" s="82">
        <v>0</v>
      </c>
      <c r="M122" s="81">
        <v>0</v>
      </c>
      <c r="N122" s="81">
        <v>0</v>
      </c>
      <c r="O122" s="81">
        <v>0</v>
      </c>
      <c r="P122" s="81">
        <v>0</v>
      </c>
      <c r="Q122" s="81">
        <v>0</v>
      </c>
      <c r="R122" s="81">
        <v>0</v>
      </c>
      <c r="S122" s="81">
        <v>0</v>
      </c>
      <c r="T122" s="81">
        <v>0</v>
      </c>
      <c r="U122" s="81">
        <v>0</v>
      </c>
      <c r="V122" s="81">
        <v>0</v>
      </c>
      <c r="W122" s="81">
        <v>0</v>
      </c>
      <c r="X122" s="81">
        <v>0</v>
      </c>
      <c r="Y122" s="81">
        <v>0</v>
      </c>
      <c r="Z122" s="81"/>
      <c r="AA122" s="81">
        <v>0</v>
      </c>
      <c r="AB122" s="81">
        <v>0</v>
      </c>
      <c r="AC122" s="81">
        <v>0</v>
      </c>
      <c r="AD122" s="81">
        <v>0</v>
      </c>
      <c r="AE122" s="81">
        <v>0</v>
      </c>
      <c r="AF122" s="81">
        <v>0</v>
      </c>
      <c r="AG122" s="81">
        <v>0</v>
      </c>
      <c r="AH122" s="81">
        <v>0</v>
      </c>
      <c r="AI122" s="81">
        <v>0</v>
      </c>
      <c r="AJ122" s="81">
        <v>0</v>
      </c>
      <c r="AK122" s="81">
        <v>0</v>
      </c>
      <c r="AL122" s="81">
        <v>0</v>
      </c>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9"/>
      <c r="BV122" s="39"/>
      <c r="BW122" s="39"/>
      <c r="BX122" s="39"/>
      <c r="BY122" s="39"/>
      <c r="BZ122" s="39"/>
      <c r="CA122" s="39"/>
      <c r="CB122" s="39"/>
      <c r="CC122" s="39"/>
      <c r="CD122" s="39"/>
      <c r="CE122" s="39"/>
      <c r="CF122" s="39"/>
      <c r="CG122" s="39"/>
      <c r="CH122" s="39"/>
      <c r="CI122" s="39"/>
      <c r="CJ122" s="39"/>
      <c r="CK122" s="39"/>
      <c r="CL122" s="39"/>
      <c r="CM122" s="39"/>
      <c r="CN122" s="39"/>
      <c r="CO122" s="39"/>
      <c r="CP122" s="39"/>
      <c r="CQ122" s="39"/>
      <c r="CR122" s="39"/>
      <c r="CS122" s="39"/>
      <c r="CT122" s="39"/>
      <c r="CU122" s="39"/>
      <c r="CV122" s="39"/>
      <c r="CW122" s="39"/>
    </row>
    <row r="123" spans="1:101" s="19" customFormat="1">
      <c r="B123" s="19" t="s">
        <v>70</v>
      </c>
      <c r="C123" s="81">
        <v>0</v>
      </c>
      <c r="D123" s="81">
        <v>0</v>
      </c>
      <c r="E123" s="81">
        <v>0</v>
      </c>
      <c r="F123" s="81">
        <v>0</v>
      </c>
      <c r="G123" s="81">
        <v>0</v>
      </c>
      <c r="H123" s="81">
        <v>0</v>
      </c>
      <c r="I123" s="81">
        <v>0</v>
      </c>
      <c r="J123" s="81">
        <v>0</v>
      </c>
      <c r="K123" s="81">
        <v>0</v>
      </c>
      <c r="L123" s="82">
        <v>0</v>
      </c>
      <c r="M123" s="81">
        <v>0</v>
      </c>
      <c r="N123" s="81">
        <v>0</v>
      </c>
      <c r="O123" s="81">
        <v>0</v>
      </c>
      <c r="P123" s="81">
        <v>0</v>
      </c>
      <c r="Q123" s="81">
        <v>0</v>
      </c>
      <c r="R123" s="81">
        <v>0</v>
      </c>
      <c r="S123" s="81">
        <v>0</v>
      </c>
      <c r="T123" s="81">
        <v>0</v>
      </c>
      <c r="U123" s="81">
        <v>0</v>
      </c>
      <c r="V123" s="81">
        <v>0</v>
      </c>
      <c r="W123" s="81">
        <v>0</v>
      </c>
      <c r="X123" s="81">
        <v>0</v>
      </c>
      <c r="Y123" s="81">
        <v>0</v>
      </c>
      <c r="Z123" s="81"/>
      <c r="AA123" s="81">
        <v>0</v>
      </c>
      <c r="AB123" s="81">
        <v>0</v>
      </c>
      <c r="AC123" s="81">
        <v>0</v>
      </c>
      <c r="AD123" s="81">
        <v>0</v>
      </c>
      <c r="AE123" s="81">
        <v>0</v>
      </c>
      <c r="AF123" s="81">
        <v>0</v>
      </c>
      <c r="AG123" s="81">
        <v>0</v>
      </c>
      <c r="AH123" s="81">
        <v>0</v>
      </c>
      <c r="AI123" s="81">
        <v>0</v>
      </c>
      <c r="AJ123" s="81">
        <v>0</v>
      </c>
      <c r="AK123" s="81">
        <v>0</v>
      </c>
      <c r="AL123" s="81">
        <v>0</v>
      </c>
      <c r="AM123" s="39"/>
      <c r="AN123" s="39"/>
      <c r="AO123" s="39"/>
      <c r="AP123" s="39"/>
      <c r="AQ123" s="39"/>
      <c r="AR123" s="39"/>
      <c r="AS123" s="39"/>
      <c r="AT123" s="39"/>
      <c r="AU123" s="39"/>
      <c r="AV123" s="39"/>
      <c r="AW123" s="39"/>
      <c r="AX123" s="39"/>
      <c r="AY123" s="39"/>
      <c r="AZ123" s="39"/>
      <c r="BA123" s="39"/>
      <c r="BB123" s="39"/>
      <c r="BC123" s="39"/>
      <c r="BD123" s="39"/>
      <c r="BE123" s="39"/>
      <c r="BF123" s="39"/>
      <c r="BG123" s="39"/>
      <c r="BH123" s="39"/>
      <c r="BI123" s="39"/>
      <c r="BJ123" s="39"/>
      <c r="BK123" s="39"/>
      <c r="BL123" s="39"/>
      <c r="BM123" s="39"/>
      <c r="BN123" s="39"/>
      <c r="BO123" s="39"/>
      <c r="BP123" s="39"/>
      <c r="BQ123" s="39"/>
      <c r="BR123" s="39"/>
      <c r="BS123" s="39"/>
      <c r="BT123" s="39"/>
      <c r="BU123" s="39"/>
      <c r="BV123" s="39"/>
      <c r="BW123" s="39"/>
      <c r="BX123" s="39"/>
      <c r="BY123" s="39"/>
      <c r="BZ123" s="39"/>
      <c r="CA123" s="39"/>
      <c r="CB123" s="39"/>
      <c r="CC123" s="39"/>
      <c r="CD123" s="39"/>
      <c r="CE123" s="39"/>
      <c r="CF123" s="39"/>
      <c r="CG123" s="39"/>
      <c r="CH123" s="39"/>
      <c r="CI123" s="39"/>
      <c r="CJ123" s="39"/>
      <c r="CK123" s="39"/>
      <c r="CL123" s="39"/>
      <c r="CM123" s="39"/>
      <c r="CN123" s="39"/>
      <c r="CO123" s="39"/>
      <c r="CP123" s="39"/>
      <c r="CQ123" s="39"/>
      <c r="CR123" s="39"/>
      <c r="CS123" s="39"/>
      <c r="CT123" s="39"/>
      <c r="CU123" s="39"/>
      <c r="CV123" s="39"/>
      <c r="CW123" s="39"/>
    </row>
    <row r="124" spans="1:101" s="19" customFormat="1">
      <c r="B124" s="19" t="s">
        <v>71</v>
      </c>
      <c r="C124" s="81">
        <v>0</v>
      </c>
      <c r="D124" s="81">
        <v>0</v>
      </c>
      <c r="E124" s="81">
        <v>0</v>
      </c>
      <c r="F124" s="81">
        <v>0</v>
      </c>
      <c r="G124" s="81">
        <v>0</v>
      </c>
      <c r="H124" s="81">
        <v>0</v>
      </c>
      <c r="I124" s="81">
        <v>0</v>
      </c>
      <c r="J124" s="81">
        <v>0</v>
      </c>
      <c r="K124" s="81">
        <v>0</v>
      </c>
      <c r="L124" s="82">
        <v>0</v>
      </c>
      <c r="M124" s="81">
        <v>0</v>
      </c>
      <c r="N124" s="81">
        <v>0</v>
      </c>
      <c r="O124" s="81">
        <v>0</v>
      </c>
      <c r="P124" s="81">
        <v>0</v>
      </c>
      <c r="Q124" s="81">
        <v>0</v>
      </c>
      <c r="R124" s="81">
        <v>0</v>
      </c>
      <c r="S124" s="81">
        <v>0</v>
      </c>
      <c r="T124" s="81">
        <v>0</v>
      </c>
      <c r="U124" s="81">
        <v>0</v>
      </c>
      <c r="V124" s="81">
        <v>0</v>
      </c>
      <c r="W124" s="81">
        <v>0</v>
      </c>
      <c r="X124" s="81">
        <v>0</v>
      </c>
      <c r="Y124" s="81">
        <v>0</v>
      </c>
      <c r="Z124" s="81"/>
      <c r="AA124" s="81">
        <v>0</v>
      </c>
      <c r="AB124" s="81">
        <v>0</v>
      </c>
      <c r="AC124" s="81">
        <v>0</v>
      </c>
      <c r="AD124" s="81">
        <v>0</v>
      </c>
      <c r="AE124" s="81">
        <v>0</v>
      </c>
      <c r="AF124" s="81">
        <v>0</v>
      </c>
      <c r="AG124" s="81">
        <v>0</v>
      </c>
      <c r="AH124" s="81">
        <v>0</v>
      </c>
      <c r="AI124" s="81">
        <v>0</v>
      </c>
      <c r="AJ124" s="81">
        <v>0</v>
      </c>
      <c r="AK124" s="81">
        <v>0</v>
      </c>
      <c r="AL124" s="81">
        <v>0</v>
      </c>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39"/>
      <c r="CM124" s="39"/>
      <c r="CN124" s="39"/>
      <c r="CO124" s="39"/>
      <c r="CP124" s="39"/>
      <c r="CQ124" s="39"/>
      <c r="CR124" s="39"/>
      <c r="CS124" s="39"/>
      <c r="CT124" s="39"/>
      <c r="CU124" s="39"/>
      <c r="CV124" s="39"/>
      <c r="CW124" s="39"/>
    </row>
    <row r="125" spans="1:101" s="19" customFormat="1">
      <c r="C125" s="39"/>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c r="AY125" s="39"/>
      <c r="AZ125" s="39"/>
      <c r="BA125" s="39"/>
      <c r="BB125" s="39"/>
      <c r="BC125" s="39"/>
      <c r="BD125" s="39"/>
      <c r="BE125" s="39"/>
      <c r="BF125" s="39"/>
      <c r="BG125" s="39"/>
      <c r="BH125" s="39"/>
      <c r="BI125" s="39"/>
      <c r="BJ125" s="39"/>
      <c r="BK125" s="39"/>
      <c r="BL125" s="39"/>
      <c r="BM125" s="39"/>
      <c r="BN125" s="39"/>
      <c r="BO125" s="39"/>
      <c r="BP125" s="39"/>
      <c r="BQ125" s="39"/>
      <c r="BR125" s="39"/>
      <c r="BS125" s="39"/>
      <c r="BT125" s="39"/>
      <c r="BU125" s="39"/>
      <c r="BV125" s="39"/>
      <c r="BW125" s="39"/>
      <c r="BX125" s="39"/>
      <c r="BY125" s="39"/>
      <c r="BZ125" s="39"/>
      <c r="CA125" s="39"/>
      <c r="CB125" s="39"/>
      <c r="CC125" s="39"/>
      <c r="CD125" s="39"/>
      <c r="CE125" s="39"/>
      <c r="CF125" s="39"/>
      <c r="CG125" s="39"/>
      <c r="CH125" s="39"/>
      <c r="CI125" s="39"/>
      <c r="CJ125" s="39"/>
      <c r="CK125" s="39"/>
      <c r="CL125" s="39"/>
      <c r="CM125" s="39"/>
      <c r="CN125" s="39"/>
      <c r="CO125" s="39"/>
      <c r="CP125" s="39"/>
      <c r="CQ125" s="39"/>
      <c r="CR125" s="39"/>
      <c r="CS125" s="39"/>
      <c r="CT125" s="39"/>
      <c r="CU125" s="39"/>
      <c r="CV125" s="39"/>
      <c r="CW125" s="39"/>
    </row>
    <row r="126" spans="1:101" s="19" customFormat="1">
      <c r="C126" s="39"/>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c r="AY126" s="39"/>
      <c r="AZ126" s="39"/>
      <c r="BA126" s="39"/>
      <c r="BB126" s="39"/>
      <c r="BC126" s="39"/>
      <c r="BD126" s="39"/>
      <c r="BE126" s="39"/>
      <c r="BF126" s="39"/>
      <c r="BG126" s="39"/>
      <c r="BH126" s="39"/>
      <c r="BI126" s="39"/>
      <c r="BJ126" s="39"/>
      <c r="BK126" s="39"/>
      <c r="BL126" s="39"/>
      <c r="BM126" s="39"/>
      <c r="BN126" s="39"/>
      <c r="BO126" s="39"/>
      <c r="BP126" s="39"/>
      <c r="BQ126" s="39"/>
      <c r="BR126" s="39"/>
      <c r="BS126" s="39"/>
      <c r="BT126" s="39"/>
      <c r="BU126" s="39"/>
      <c r="BV126" s="39"/>
      <c r="BW126" s="39"/>
      <c r="BX126" s="39"/>
      <c r="BY126" s="39"/>
      <c r="BZ126" s="39"/>
      <c r="CA126" s="39"/>
      <c r="CB126" s="39"/>
      <c r="CC126" s="39"/>
      <c r="CD126" s="39"/>
      <c r="CE126" s="39"/>
      <c r="CF126" s="39"/>
      <c r="CG126" s="39"/>
      <c r="CH126" s="39"/>
      <c r="CI126" s="39"/>
      <c r="CJ126" s="39"/>
      <c r="CK126" s="39"/>
      <c r="CL126" s="39"/>
      <c r="CM126" s="39"/>
      <c r="CN126" s="39"/>
      <c r="CO126" s="39"/>
      <c r="CP126" s="39"/>
      <c r="CQ126" s="39"/>
      <c r="CR126" s="39"/>
      <c r="CS126" s="39"/>
      <c r="CT126" s="39"/>
      <c r="CU126" s="39"/>
      <c r="CV126" s="39"/>
      <c r="CW126" s="39"/>
    </row>
    <row r="127" spans="1:101" s="19" customFormat="1" ht="13.5" thickBot="1">
      <c r="A127" s="50" t="s">
        <v>254</v>
      </c>
      <c r="B127" s="52"/>
      <c r="C127" s="39"/>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39"/>
      <c r="CM127" s="39"/>
      <c r="CN127" s="39"/>
      <c r="CO127" s="39"/>
      <c r="CP127" s="39"/>
      <c r="CQ127" s="39"/>
      <c r="CR127" s="39"/>
      <c r="CS127" s="39"/>
      <c r="CT127" s="39"/>
      <c r="CU127" s="39"/>
      <c r="CV127" s="39"/>
      <c r="CW127" s="39"/>
    </row>
    <row r="128" spans="1:101" s="19" customFormat="1" ht="13.5" thickBot="1">
      <c r="A128" s="83"/>
      <c r="B128" s="84"/>
      <c r="C128" s="85"/>
      <c r="D128" s="85"/>
      <c r="E128" s="85"/>
      <c r="F128" s="85"/>
      <c r="G128" s="85"/>
      <c r="H128" s="85"/>
      <c r="I128" s="85"/>
      <c r="J128" s="85"/>
      <c r="K128" s="85"/>
      <c r="L128" s="85"/>
      <c r="M128" s="85"/>
      <c r="N128" s="85"/>
      <c r="O128" s="86" t="s">
        <v>363</v>
      </c>
      <c r="P128" s="87"/>
      <c r="Q128" s="87"/>
      <c r="R128" s="87"/>
      <c r="S128" s="87"/>
      <c r="T128" s="87"/>
      <c r="U128" s="87"/>
      <c r="V128" s="87"/>
      <c r="W128" s="87"/>
      <c r="X128" s="87"/>
      <c r="Y128" s="87"/>
      <c r="Z128" s="76"/>
      <c r="AA128" s="85"/>
      <c r="AB128" s="86" t="s">
        <v>364</v>
      </c>
      <c r="AC128" s="87"/>
      <c r="AD128" s="87"/>
      <c r="AE128" s="87"/>
      <c r="AF128" s="87"/>
      <c r="AG128" s="87"/>
      <c r="AH128" s="87"/>
      <c r="AI128" s="87"/>
      <c r="AJ128" s="87"/>
      <c r="AK128" s="87"/>
      <c r="AL128" s="87"/>
      <c r="AM128" s="76"/>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39"/>
      <c r="CN128" s="39"/>
      <c r="CO128" s="39"/>
      <c r="CP128" s="39"/>
      <c r="CQ128" s="39"/>
      <c r="CR128" s="39"/>
      <c r="CS128" s="39"/>
      <c r="CT128" s="39"/>
      <c r="CU128" s="39"/>
      <c r="CV128" s="39"/>
      <c r="CW128" s="39"/>
    </row>
    <row r="129" spans="1:101" s="19" customFormat="1" ht="102">
      <c r="A129" s="68" t="s">
        <v>147</v>
      </c>
      <c r="B129" s="69" t="s">
        <v>148</v>
      </c>
      <c r="C129" s="70" t="s">
        <v>49</v>
      </c>
      <c r="D129" s="70" t="s">
        <v>231</v>
      </c>
      <c r="E129" s="70" t="s">
        <v>232</v>
      </c>
      <c r="F129" s="70" t="s">
        <v>233</v>
      </c>
      <c r="G129" s="70" t="s">
        <v>234</v>
      </c>
      <c r="H129" s="70" t="s">
        <v>235</v>
      </c>
      <c r="I129" s="70" t="s">
        <v>236</v>
      </c>
      <c r="J129" s="70" t="s">
        <v>237</v>
      </c>
      <c r="K129" s="70" t="s">
        <v>48</v>
      </c>
      <c r="L129" s="70" t="s">
        <v>210</v>
      </c>
      <c r="M129" s="70" t="s">
        <v>238</v>
      </c>
      <c r="N129" s="70" t="s">
        <v>365</v>
      </c>
      <c r="O129" s="70" t="s">
        <v>239</v>
      </c>
      <c r="P129" s="70" t="s">
        <v>240</v>
      </c>
      <c r="Q129" s="70" t="s">
        <v>241</v>
      </c>
      <c r="R129" s="70" t="s">
        <v>242</v>
      </c>
      <c r="S129" s="70" t="s">
        <v>243</v>
      </c>
      <c r="T129" s="70" t="s">
        <v>244</v>
      </c>
      <c r="U129" s="70" t="s">
        <v>245</v>
      </c>
      <c r="V129" s="70" t="s">
        <v>246</v>
      </c>
      <c r="W129" s="70" t="s">
        <v>247</v>
      </c>
      <c r="X129" s="70" t="s">
        <v>248</v>
      </c>
      <c r="Y129" s="70" t="s">
        <v>249</v>
      </c>
      <c r="Z129" s="70" t="s">
        <v>250</v>
      </c>
      <c r="AA129" s="70"/>
      <c r="AB129" s="70" t="s">
        <v>239</v>
      </c>
      <c r="AC129" s="70" t="s">
        <v>240</v>
      </c>
      <c r="AD129" s="70" t="s">
        <v>241</v>
      </c>
      <c r="AE129" s="70" t="s">
        <v>242</v>
      </c>
      <c r="AF129" s="70" t="s">
        <v>243</v>
      </c>
      <c r="AG129" s="70" t="s">
        <v>244</v>
      </c>
      <c r="AH129" s="70" t="s">
        <v>245</v>
      </c>
      <c r="AI129" s="70" t="s">
        <v>246</v>
      </c>
      <c r="AJ129" s="70" t="s">
        <v>247</v>
      </c>
      <c r="AK129" s="70" t="s">
        <v>248</v>
      </c>
      <c r="AL129" s="70" t="s">
        <v>249</v>
      </c>
      <c r="AM129" s="70" t="s">
        <v>250</v>
      </c>
      <c r="AN129" s="39"/>
      <c r="AO129" s="39"/>
      <c r="AP129" s="39"/>
      <c r="AQ129" s="39"/>
      <c r="AR129" s="39"/>
      <c r="AS129" s="39"/>
      <c r="AT129" s="39"/>
      <c r="AU129" s="39"/>
      <c r="AV129" s="39"/>
      <c r="AW129" s="39"/>
      <c r="AX129" s="39"/>
      <c r="AY129" s="39"/>
      <c r="AZ129" s="39"/>
      <c r="BA129" s="39"/>
      <c r="BB129" s="39"/>
      <c r="BC129" s="39"/>
      <c r="BD129" s="39"/>
      <c r="BE129" s="39"/>
      <c r="BF129" s="39"/>
      <c r="BG129" s="39"/>
      <c r="BH129" s="39"/>
      <c r="BI129" s="39"/>
      <c r="BJ129" s="39"/>
      <c r="BK129" s="39"/>
      <c r="BL129" s="39"/>
      <c r="BM129" s="39"/>
      <c r="BN129" s="39"/>
      <c r="BO129" s="39"/>
      <c r="BP129" s="39"/>
      <c r="BQ129" s="39"/>
      <c r="BR129" s="39"/>
      <c r="BS129" s="39"/>
      <c r="BT129" s="39"/>
      <c r="BU129" s="39"/>
      <c r="BV129" s="39"/>
      <c r="BW129" s="39"/>
      <c r="BX129" s="39"/>
      <c r="BY129" s="39"/>
      <c r="BZ129" s="39"/>
      <c r="CA129" s="39"/>
      <c r="CB129" s="39"/>
      <c r="CC129" s="39"/>
      <c r="CD129" s="39"/>
      <c r="CE129" s="39"/>
      <c r="CF129" s="39"/>
      <c r="CG129" s="39"/>
      <c r="CH129" s="39"/>
      <c r="CI129" s="39"/>
      <c r="CJ129" s="39"/>
      <c r="CK129" s="39"/>
      <c r="CL129" s="39"/>
      <c r="CM129" s="39"/>
      <c r="CN129" s="39"/>
      <c r="CO129" s="39"/>
      <c r="CP129" s="39"/>
      <c r="CQ129" s="39"/>
      <c r="CR129" s="39"/>
      <c r="CS129" s="39"/>
      <c r="CT129" s="39"/>
      <c r="CU129" s="39"/>
      <c r="CV129" s="39"/>
      <c r="CW129" s="39"/>
    </row>
    <row r="130" spans="1:101" s="19" customFormat="1">
      <c r="A130" s="19" t="s">
        <v>480</v>
      </c>
      <c r="C130" s="44">
        <v>174.81776983446019</v>
      </c>
      <c r="D130" s="44">
        <v>45.7202416054715</v>
      </c>
      <c r="E130" s="44">
        <v>9.1440483210943011</v>
      </c>
      <c r="F130" s="44">
        <v>54.864289926565803</v>
      </c>
      <c r="G130" s="44">
        <v>77.333650684827873</v>
      </c>
      <c r="H130" s="44">
        <v>113.39586112811278</v>
      </c>
      <c r="I130" s="44">
        <v>2749.2123953521459</v>
      </c>
      <c r="J130" s="44">
        <v>6.7696959003410822</v>
      </c>
      <c r="K130" s="44">
        <v>22.765723408872674</v>
      </c>
      <c r="L130" s="72">
        <v>1.4663197731380342</v>
      </c>
      <c r="M130" s="44">
        <v>1.660782038764119</v>
      </c>
      <c r="N130" s="44">
        <v>3.012689643792392E-2</v>
      </c>
      <c r="O130" s="44">
        <v>11.14601431409581</v>
      </c>
      <c r="P130" s="44">
        <v>10.427259158369424</v>
      </c>
      <c r="Q130" s="44">
        <v>12.062542336604217</v>
      </c>
      <c r="R130" s="44">
        <v>10.494304156758677</v>
      </c>
      <c r="S130" s="44">
        <v>10.695026308509853</v>
      </c>
      <c r="T130" s="44">
        <v>9.6419118231219976</v>
      </c>
      <c r="U130" s="44">
        <v>8.9022027634874856</v>
      </c>
      <c r="V130" s="44">
        <v>9.3477831976488908</v>
      </c>
      <c r="W130" s="44">
        <v>8.2390052962267006</v>
      </c>
      <c r="X130" s="44">
        <v>9.4556338408842517</v>
      </c>
      <c r="Y130" s="44">
        <v>9.1486472094139142</v>
      </c>
      <c r="Z130" s="44">
        <v>10.406790066773056</v>
      </c>
      <c r="AA130" s="44"/>
      <c r="AB130" s="44">
        <v>5.4692423811858459</v>
      </c>
      <c r="AC130" s="44">
        <v>4.8669570301079679</v>
      </c>
      <c r="AD130" s="44">
        <v>4.7610351058526135</v>
      </c>
      <c r="AE130" s="44">
        <v>4.8222128001400844</v>
      </c>
      <c r="AF130" s="44">
        <v>4.8475322972935144</v>
      </c>
      <c r="AG130" s="44">
        <v>3.9717276279894667</v>
      </c>
      <c r="AH130" s="44">
        <v>4.4786340439326668</v>
      </c>
      <c r="AI130" s="44">
        <v>3.7670230549839192</v>
      </c>
      <c r="AJ130" s="44">
        <v>4.2469846603378834</v>
      </c>
      <c r="AK130" s="44">
        <v>3.8109638056888158</v>
      </c>
      <c r="AL130" s="44">
        <v>4.6444791020947465</v>
      </c>
      <c r="AM130" s="39">
        <v>5.1638574529583998</v>
      </c>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39"/>
      <c r="CM130" s="39"/>
      <c r="CN130" s="39"/>
      <c r="CO130" s="39"/>
      <c r="CP130" s="39"/>
      <c r="CQ130" s="39"/>
      <c r="CR130" s="39"/>
      <c r="CS130" s="39"/>
      <c r="CT130" s="39"/>
      <c r="CU130" s="39"/>
      <c r="CV130" s="39"/>
      <c r="CW130" s="39"/>
    </row>
    <row r="131" spans="1:101" s="19" customFormat="1">
      <c r="A131" s="19" t="s">
        <v>481</v>
      </c>
      <c r="C131" s="44">
        <v>174.81776983446019</v>
      </c>
      <c r="D131" s="44">
        <v>45.7202416054715</v>
      </c>
      <c r="E131" s="44">
        <v>9.1440483210943011</v>
      </c>
      <c r="F131" s="44">
        <v>54.864289926565803</v>
      </c>
      <c r="G131" s="44">
        <v>77.333650684827873</v>
      </c>
      <c r="H131" s="44">
        <v>113.39586112811278</v>
      </c>
      <c r="I131" s="44">
        <v>2749.2123953521459</v>
      </c>
      <c r="J131" s="44">
        <v>6.7696959003410822</v>
      </c>
      <c r="K131" s="44">
        <v>22.765723408872674</v>
      </c>
      <c r="L131" s="72">
        <v>1.4663197731380342</v>
      </c>
      <c r="M131" s="44">
        <v>1.660782038764119</v>
      </c>
      <c r="N131" s="44">
        <v>3.012689643792392E-2</v>
      </c>
      <c r="O131" s="44">
        <v>11.14601431409581</v>
      </c>
      <c r="P131" s="44">
        <v>10.427259158369424</v>
      </c>
      <c r="Q131" s="44">
        <v>12.062542336604217</v>
      </c>
      <c r="R131" s="44">
        <v>10.494304156758677</v>
      </c>
      <c r="S131" s="44">
        <v>10.695026308509853</v>
      </c>
      <c r="T131" s="44">
        <v>9.6419118231219976</v>
      </c>
      <c r="U131" s="44">
        <v>8.9022027634874856</v>
      </c>
      <c r="V131" s="44">
        <v>9.3477831976488908</v>
      </c>
      <c r="W131" s="44">
        <v>8.2390052962267006</v>
      </c>
      <c r="X131" s="44">
        <v>9.4556338408842517</v>
      </c>
      <c r="Y131" s="44">
        <v>9.1486472094139142</v>
      </c>
      <c r="Z131" s="44">
        <v>10.406790066773056</v>
      </c>
      <c r="AA131" s="44"/>
      <c r="AB131" s="44">
        <v>5.4692423811858459</v>
      </c>
      <c r="AC131" s="44">
        <v>4.8669570301079679</v>
      </c>
      <c r="AD131" s="44">
        <v>4.7610351058526135</v>
      </c>
      <c r="AE131" s="44">
        <v>4.8222128001400844</v>
      </c>
      <c r="AF131" s="44">
        <v>4.8475322972935144</v>
      </c>
      <c r="AG131" s="44">
        <v>3.9717276279894667</v>
      </c>
      <c r="AH131" s="44">
        <v>4.4786340439326668</v>
      </c>
      <c r="AI131" s="44">
        <v>3.7670230549839192</v>
      </c>
      <c r="AJ131" s="44">
        <v>4.2469846603378834</v>
      </c>
      <c r="AK131" s="44">
        <v>3.8109638056888158</v>
      </c>
      <c r="AL131" s="44">
        <v>4.6444791020947465</v>
      </c>
      <c r="AM131" s="39">
        <v>5.1638574529583998</v>
      </c>
      <c r="AN131" s="39"/>
      <c r="AO131" s="39"/>
      <c r="AP131" s="39"/>
      <c r="AQ131" s="39"/>
      <c r="AR131" s="39"/>
      <c r="AS131" s="39"/>
      <c r="AT131" s="39"/>
      <c r="AU131" s="39"/>
      <c r="AV131" s="39"/>
      <c r="AW131" s="39"/>
      <c r="AX131" s="39"/>
      <c r="AY131" s="39"/>
      <c r="AZ131" s="39"/>
      <c r="BA131" s="39"/>
      <c r="BB131" s="39"/>
      <c r="BC131" s="39"/>
      <c r="BD131" s="39"/>
      <c r="BE131" s="39"/>
      <c r="BF131" s="39"/>
      <c r="BG131" s="39"/>
      <c r="BH131" s="39"/>
      <c r="BI131" s="39"/>
      <c r="BJ131" s="39"/>
      <c r="BK131" s="39"/>
      <c r="BL131" s="39"/>
      <c r="BM131" s="39"/>
      <c r="BN131" s="39"/>
      <c r="BO131" s="39"/>
      <c r="BP131" s="39"/>
      <c r="BQ131" s="39"/>
      <c r="BR131" s="39"/>
      <c r="BS131" s="39"/>
      <c r="BT131" s="39"/>
      <c r="BU131" s="39"/>
      <c r="BV131" s="39"/>
      <c r="BW131" s="39"/>
      <c r="BX131" s="39"/>
      <c r="BY131" s="39"/>
      <c r="BZ131" s="39"/>
      <c r="CA131" s="39"/>
      <c r="CB131" s="39"/>
      <c r="CC131" s="39"/>
      <c r="CD131" s="39"/>
      <c r="CE131" s="39"/>
      <c r="CF131" s="39"/>
      <c r="CG131" s="39"/>
      <c r="CH131" s="39"/>
      <c r="CI131" s="39"/>
      <c r="CJ131" s="39"/>
      <c r="CK131" s="39"/>
      <c r="CL131" s="39"/>
      <c r="CM131" s="39"/>
      <c r="CN131" s="39"/>
      <c r="CO131" s="39"/>
      <c r="CP131" s="39"/>
      <c r="CQ131" s="39"/>
      <c r="CR131" s="39"/>
      <c r="CS131" s="39"/>
      <c r="CT131" s="39"/>
      <c r="CU131" s="39"/>
      <c r="CV131" s="39"/>
      <c r="CW131" s="39"/>
    </row>
    <row r="132" spans="1:101" s="19" customFormat="1">
      <c r="A132" s="19" t="s">
        <v>482</v>
      </c>
      <c r="C132" s="44">
        <v>174.81776983446019</v>
      </c>
      <c r="D132" s="44">
        <v>45.7202416054715</v>
      </c>
      <c r="E132" s="44">
        <v>9.1440483210943011</v>
      </c>
      <c r="F132" s="44">
        <v>54.864289926565803</v>
      </c>
      <c r="G132" s="44">
        <v>77.333650684827873</v>
      </c>
      <c r="H132" s="44">
        <v>113.39586112811278</v>
      </c>
      <c r="I132" s="44">
        <v>2749.2123953521459</v>
      </c>
      <c r="J132" s="44">
        <v>6.7696959003410822</v>
      </c>
      <c r="K132" s="44">
        <v>22.765723408872674</v>
      </c>
      <c r="L132" s="72">
        <v>1.4663197731380342</v>
      </c>
      <c r="M132" s="44">
        <v>1.660782038764119</v>
      </c>
      <c r="N132" s="44">
        <v>3.012689643792392E-2</v>
      </c>
      <c r="O132" s="44">
        <v>11.14601431409581</v>
      </c>
      <c r="P132" s="44">
        <v>10.427259158369424</v>
      </c>
      <c r="Q132" s="44">
        <v>12.062542336604217</v>
      </c>
      <c r="R132" s="44">
        <v>10.494304156758677</v>
      </c>
      <c r="S132" s="44">
        <v>10.695026308509853</v>
      </c>
      <c r="T132" s="44">
        <v>9.6419118231219976</v>
      </c>
      <c r="U132" s="44">
        <v>8.9022027634874856</v>
      </c>
      <c r="V132" s="44">
        <v>9.3477831976488908</v>
      </c>
      <c r="W132" s="44">
        <v>8.2390052962267006</v>
      </c>
      <c r="X132" s="44">
        <v>9.4556338408842517</v>
      </c>
      <c r="Y132" s="44">
        <v>9.1486472094139142</v>
      </c>
      <c r="Z132" s="44">
        <v>10.406790066773056</v>
      </c>
      <c r="AA132" s="44"/>
      <c r="AB132" s="44">
        <v>5.4692423811858459</v>
      </c>
      <c r="AC132" s="44">
        <v>4.8669570301079679</v>
      </c>
      <c r="AD132" s="44">
        <v>4.7610351058526135</v>
      </c>
      <c r="AE132" s="44">
        <v>4.8222128001400844</v>
      </c>
      <c r="AF132" s="44">
        <v>4.8475322972935144</v>
      </c>
      <c r="AG132" s="44">
        <v>3.9717276279894667</v>
      </c>
      <c r="AH132" s="44">
        <v>4.4786340439326668</v>
      </c>
      <c r="AI132" s="44">
        <v>3.7670230549839192</v>
      </c>
      <c r="AJ132" s="44">
        <v>4.2469846603378834</v>
      </c>
      <c r="AK132" s="44">
        <v>3.8109638056888158</v>
      </c>
      <c r="AL132" s="44">
        <v>4.6444791020947465</v>
      </c>
      <c r="AM132" s="39">
        <v>5.1638574529583998</v>
      </c>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39"/>
      <c r="CM132" s="39"/>
      <c r="CN132" s="39"/>
      <c r="CO132" s="39"/>
      <c r="CP132" s="39"/>
      <c r="CQ132" s="39"/>
      <c r="CR132" s="39"/>
      <c r="CS132" s="39"/>
      <c r="CT132" s="39"/>
      <c r="CU132" s="39"/>
      <c r="CV132" s="39"/>
      <c r="CW132" s="39"/>
    </row>
    <row r="133" spans="1:101" s="19" customFormat="1">
      <c r="A133" s="19" t="s">
        <v>483</v>
      </c>
      <c r="C133" s="44">
        <v>174.81776983446019</v>
      </c>
      <c r="D133" s="44">
        <v>45.7202416054715</v>
      </c>
      <c r="E133" s="44">
        <v>9.1440483210943011</v>
      </c>
      <c r="F133" s="44">
        <v>54.864289926565803</v>
      </c>
      <c r="G133" s="44">
        <v>77.333650684827873</v>
      </c>
      <c r="H133" s="44">
        <v>113.39586112811278</v>
      </c>
      <c r="I133" s="44">
        <v>2749.2123953521459</v>
      </c>
      <c r="J133" s="44">
        <v>6.7696959003410822</v>
      </c>
      <c r="K133" s="44">
        <v>22.765723408872674</v>
      </c>
      <c r="L133" s="72">
        <v>1.4663197731380342</v>
      </c>
      <c r="M133" s="44">
        <v>1.660782038764119</v>
      </c>
      <c r="N133" s="44">
        <v>3.012689643792392E-2</v>
      </c>
      <c r="O133" s="44">
        <v>11.14601431409581</v>
      </c>
      <c r="P133" s="44">
        <v>10.427259158369424</v>
      </c>
      <c r="Q133" s="44">
        <v>12.062542336604217</v>
      </c>
      <c r="R133" s="44">
        <v>10.494304156758677</v>
      </c>
      <c r="S133" s="44">
        <v>10.695026308509853</v>
      </c>
      <c r="T133" s="44">
        <v>9.6419118231219976</v>
      </c>
      <c r="U133" s="44">
        <v>8.9022027634874856</v>
      </c>
      <c r="V133" s="44">
        <v>9.3477831976488908</v>
      </c>
      <c r="W133" s="44">
        <v>8.2390052962267006</v>
      </c>
      <c r="X133" s="44">
        <v>9.4556338408842517</v>
      </c>
      <c r="Y133" s="44">
        <v>9.1486472094139142</v>
      </c>
      <c r="Z133" s="44">
        <v>10.406790066773056</v>
      </c>
      <c r="AA133" s="44"/>
      <c r="AB133" s="44">
        <v>5.4692423811858459</v>
      </c>
      <c r="AC133" s="44">
        <v>4.8669570301079679</v>
      </c>
      <c r="AD133" s="44">
        <v>4.7610351058526135</v>
      </c>
      <c r="AE133" s="44">
        <v>4.8222128001400844</v>
      </c>
      <c r="AF133" s="44">
        <v>4.8475322972935144</v>
      </c>
      <c r="AG133" s="44">
        <v>3.9717276279894667</v>
      </c>
      <c r="AH133" s="44">
        <v>4.4786340439326668</v>
      </c>
      <c r="AI133" s="44">
        <v>3.7670230549839192</v>
      </c>
      <c r="AJ133" s="44">
        <v>4.2469846603378834</v>
      </c>
      <c r="AK133" s="44">
        <v>3.8109638056888158</v>
      </c>
      <c r="AL133" s="44">
        <v>4.6444791020947465</v>
      </c>
      <c r="AM133" s="39">
        <v>5.1638574529583998</v>
      </c>
      <c r="AN133" s="39"/>
      <c r="AO133" s="39"/>
      <c r="AP133" s="39"/>
      <c r="AQ133" s="39"/>
      <c r="AR133" s="39"/>
      <c r="AS133" s="39"/>
      <c r="AT133" s="39"/>
      <c r="AU133" s="39"/>
      <c r="AV133" s="39"/>
      <c r="AW133" s="39"/>
      <c r="AX133" s="39"/>
      <c r="AY133" s="39"/>
      <c r="AZ133" s="39"/>
      <c r="BA133" s="39"/>
      <c r="BB133" s="39"/>
      <c r="BC133" s="39"/>
      <c r="BD133" s="39"/>
      <c r="BE133" s="39"/>
      <c r="BF133" s="39"/>
      <c r="BG133" s="39"/>
      <c r="BH133" s="39"/>
      <c r="BI133" s="39"/>
      <c r="BJ133" s="39"/>
      <c r="BK133" s="39"/>
      <c r="BL133" s="39"/>
      <c r="BM133" s="39"/>
      <c r="BN133" s="39"/>
      <c r="BO133" s="39"/>
      <c r="BP133" s="39"/>
      <c r="BQ133" s="39"/>
      <c r="BR133" s="39"/>
      <c r="BS133" s="39"/>
      <c r="BT133" s="39"/>
      <c r="BU133" s="39"/>
      <c r="BV133" s="39"/>
      <c r="BW133" s="39"/>
      <c r="BX133" s="39"/>
      <c r="BY133" s="39"/>
      <c r="BZ133" s="39"/>
      <c r="CA133" s="39"/>
      <c r="CB133" s="39"/>
      <c r="CC133" s="39"/>
      <c r="CD133" s="39"/>
      <c r="CE133" s="39"/>
      <c r="CF133" s="39"/>
      <c r="CG133" s="39"/>
      <c r="CH133" s="39"/>
      <c r="CI133" s="39"/>
      <c r="CJ133" s="39"/>
      <c r="CK133" s="39"/>
      <c r="CL133" s="39"/>
      <c r="CM133" s="39"/>
      <c r="CN133" s="39"/>
      <c r="CO133" s="39"/>
      <c r="CP133" s="39"/>
      <c r="CQ133" s="39"/>
      <c r="CR133" s="39"/>
      <c r="CS133" s="39"/>
      <c r="CT133" s="39"/>
      <c r="CU133" s="39"/>
      <c r="CV133" s="39"/>
      <c r="CW133" s="39"/>
    </row>
    <row r="134" spans="1:101" s="19" customFormat="1">
      <c r="A134" s="19" t="s">
        <v>484</v>
      </c>
      <c r="C134" s="44">
        <v>239.51705963219337</v>
      </c>
      <c r="D134" s="44">
        <v>63.074746599256621</v>
      </c>
      <c r="E134" s="44">
        <v>12.614949319851325</v>
      </c>
      <c r="F134" s="44">
        <v>75.689695919107947</v>
      </c>
      <c r="G134" s="44">
        <v>106.68798434252373</v>
      </c>
      <c r="H134" s="44">
        <v>155.36317193375078</v>
      </c>
      <c r="I134" s="44">
        <v>2768.2443048923706</v>
      </c>
      <c r="J134" s="44">
        <v>6.8842947736452071</v>
      </c>
      <c r="K134" s="44">
        <v>22.991057614616</v>
      </c>
      <c r="L134" s="72">
        <v>1.456238702897924</v>
      </c>
      <c r="M134" s="44">
        <v>2.2754301864817026</v>
      </c>
      <c r="N134" s="44">
        <v>4.1276728661440311E-2</v>
      </c>
      <c r="O134" s="44">
        <v>15.271105321035403</v>
      </c>
      <c r="P134" s="44">
        <v>14.286342034911337</v>
      </c>
      <c r="Q134" s="44">
        <v>16.526836344429622</v>
      </c>
      <c r="R134" s="44">
        <v>14.378200093119293</v>
      </c>
      <c r="S134" s="44">
        <v>14.653208632788994</v>
      </c>
      <c r="T134" s="44">
        <v>13.210341095724417</v>
      </c>
      <c r="U134" s="44">
        <v>12.196868957767714</v>
      </c>
      <c r="V134" s="44">
        <v>12.807356756125033</v>
      </c>
      <c r="W134" s="44">
        <v>11.288225016912973</v>
      </c>
      <c r="X134" s="44">
        <v>12.955122449347384</v>
      </c>
      <c r="Y134" s="44">
        <v>12.534521412131353</v>
      </c>
      <c r="Z134" s="44">
        <v>14.258297422300464</v>
      </c>
      <c r="AA134" s="44"/>
      <c r="AB134" s="44">
        <v>7.4933849962613248</v>
      </c>
      <c r="AC134" s="44">
        <v>6.6681964786048065</v>
      </c>
      <c r="AD134" s="44">
        <v>6.5230733147968598</v>
      </c>
      <c r="AE134" s="44">
        <v>6.6068926053912174</v>
      </c>
      <c r="AF134" s="44">
        <v>6.6415827373800758</v>
      </c>
      <c r="AG134" s="44">
        <v>5.4416466015828497</v>
      </c>
      <c r="AH134" s="44">
        <v>6.136156858580053</v>
      </c>
      <c r="AI134" s="44">
        <v>5.1611817640209665</v>
      </c>
      <c r="AJ134" s="44">
        <v>5.8187750542201648</v>
      </c>
      <c r="AK134" s="44">
        <v>5.2213847938207074</v>
      </c>
      <c r="AL134" s="44">
        <v>6.3633804453076834</v>
      </c>
      <c r="AM134" s="39">
        <v>7.0749784456326941</v>
      </c>
      <c r="AN134" s="39"/>
      <c r="AO134" s="39"/>
      <c r="AP134" s="39"/>
      <c r="AQ134" s="39"/>
      <c r="AR134" s="39"/>
      <c r="AS134" s="39"/>
      <c r="AT134" s="39"/>
      <c r="AU134" s="39"/>
      <c r="AV134" s="39"/>
      <c r="AW134" s="39"/>
      <c r="AX134" s="39"/>
      <c r="AY134" s="39"/>
      <c r="AZ134" s="39"/>
      <c r="BA134" s="39"/>
      <c r="BB134" s="39"/>
      <c r="BC134" s="39"/>
      <c r="BD134" s="39"/>
      <c r="BE134" s="39"/>
      <c r="BF134" s="39"/>
      <c r="BG134" s="39"/>
      <c r="BH134" s="39"/>
      <c r="BI134" s="39"/>
      <c r="BJ134" s="39"/>
      <c r="BK134" s="39"/>
      <c r="BL134" s="39"/>
      <c r="BM134" s="39"/>
      <c r="BN134" s="39"/>
      <c r="BO134" s="39"/>
      <c r="BP134" s="39"/>
      <c r="BQ134" s="39"/>
      <c r="BR134" s="39"/>
      <c r="BS134" s="39"/>
      <c r="BT134" s="39"/>
      <c r="BU134" s="39"/>
      <c r="BV134" s="39"/>
      <c r="BW134" s="39"/>
      <c r="BX134" s="39"/>
      <c r="BY134" s="39"/>
      <c r="BZ134" s="39"/>
      <c r="CA134" s="39"/>
      <c r="CB134" s="39"/>
      <c r="CC134" s="39"/>
      <c r="CD134" s="39"/>
      <c r="CE134" s="39"/>
      <c r="CF134" s="39"/>
      <c r="CG134" s="39"/>
      <c r="CH134" s="39"/>
      <c r="CI134" s="39"/>
      <c r="CJ134" s="39"/>
      <c r="CK134" s="39"/>
      <c r="CL134" s="39"/>
      <c r="CM134" s="39"/>
      <c r="CN134" s="39"/>
      <c r="CO134" s="39"/>
      <c r="CP134" s="39"/>
      <c r="CQ134" s="39"/>
      <c r="CR134" s="39"/>
      <c r="CS134" s="39"/>
      <c r="CT134" s="39"/>
      <c r="CU134" s="39"/>
      <c r="CV134" s="39"/>
      <c r="CW134" s="39"/>
    </row>
    <row r="135" spans="1:101" s="19" customFormat="1">
      <c r="A135" s="19" t="s">
        <v>485</v>
      </c>
      <c r="C135" s="44">
        <v>239.51705963219337</v>
      </c>
      <c r="D135" s="44">
        <v>63.074746599256621</v>
      </c>
      <c r="E135" s="44">
        <v>12.614949319851325</v>
      </c>
      <c r="F135" s="44">
        <v>75.689695919107947</v>
      </c>
      <c r="G135" s="44">
        <v>106.68798434252373</v>
      </c>
      <c r="H135" s="44">
        <v>155.36317193375078</v>
      </c>
      <c r="I135" s="44">
        <v>2768.2443048923706</v>
      </c>
      <c r="J135" s="44">
        <v>6.8842947736452071</v>
      </c>
      <c r="K135" s="44">
        <v>22.991057614616</v>
      </c>
      <c r="L135" s="72">
        <v>1.456238702897924</v>
      </c>
      <c r="M135" s="44">
        <v>2.2754301864817026</v>
      </c>
      <c r="N135" s="44">
        <v>4.1276728661440311E-2</v>
      </c>
      <c r="O135" s="44">
        <v>15.271105321035403</v>
      </c>
      <c r="P135" s="44">
        <v>14.286342034911337</v>
      </c>
      <c r="Q135" s="44">
        <v>16.526836344429622</v>
      </c>
      <c r="R135" s="44">
        <v>14.378200093119293</v>
      </c>
      <c r="S135" s="44">
        <v>14.653208632788994</v>
      </c>
      <c r="T135" s="44">
        <v>13.210341095724417</v>
      </c>
      <c r="U135" s="44">
        <v>12.196868957767714</v>
      </c>
      <c r="V135" s="44">
        <v>12.807356756125033</v>
      </c>
      <c r="W135" s="44">
        <v>11.288225016912973</v>
      </c>
      <c r="X135" s="44">
        <v>12.955122449347384</v>
      </c>
      <c r="Y135" s="44">
        <v>12.534521412131353</v>
      </c>
      <c r="Z135" s="44">
        <v>14.258297422300464</v>
      </c>
      <c r="AA135" s="44"/>
      <c r="AB135" s="44">
        <v>7.4933849962613248</v>
      </c>
      <c r="AC135" s="44">
        <v>6.6681964786048065</v>
      </c>
      <c r="AD135" s="44">
        <v>6.5230733147968598</v>
      </c>
      <c r="AE135" s="44">
        <v>6.6068926053912174</v>
      </c>
      <c r="AF135" s="44">
        <v>6.6415827373800758</v>
      </c>
      <c r="AG135" s="44">
        <v>5.4416466015828497</v>
      </c>
      <c r="AH135" s="44">
        <v>6.136156858580053</v>
      </c>
      <c r="AI135" s="44">
        <v>5.1611817640209665</v>
      </c>
      <c r="AJ135" s="44">
        <v>5.8187750542201648</v>
      </c>
      <c r="AK135" s="44">
        <v>5.2213847938207074</v>
      </c>
      <c r="AL135" s="44">
        <v>6.3633804453076834</v>
      </c>
      <c r="AM135" s="39">
        <v>7.0749784456326941</v>
      </c>
      <c r="AN135" s="39"/>
      <c r="AO135" s="39"/>
      <c r="AP135" s="39"/>
      <c r="AQ135" s="39"/>
      <c r="AR135" s="39"/>
      <c r="AS135" s="39"/>
      <c r="AT135" s="39"/>
      <c r="AU135" s="39"/>
      <c r="AV135" s="39"/>
      <c r="AW135" s="39"/>
      <c r="AX135" s="39"/>
      <c r="AY135" s="39"/>
      <c r="AZ135" s="39"/>
      <c r="BA135" s="39"/>
      <c r="BB135" s="39"/>
      <c r="BC135" s="39"/>
      <c r="BD135" s="39"/>
      <c r="BE135" s="39"/>
      <c r="BF135" s="39"/>
      <c r="BG135" s="39"/>
      <c r="BH135" s="39"/>
      <c r="BI135" s="39"/>
      <c r="BJ135" s="39"/>
      <c r="BK135" s="39"/>
      <c r="BL135" s="39"/>
      <c r="BM135" s="39"/>
      <c r="BN135" s="39"/>
      <c r="BO135" s="39"/>
      <c r="BP135" s="39"/>
      <c r="BQ135" s="39"/>
      <c r="BR135" s="39"/>
      <c r="BS135" s="39"/>
      <c r="BT135" s="39"/>
      <c r="BU135" s="39"/>
      <c r="BV135" s="39"/>
      <c r="BW135" s="39"/>
      <c r="BX135" s="39"/>
      <c r="BY135" s="39"/>
      <c r="BZ135" s="39"/>
      <c r="CA135" s="39"/>
      <c r="CB135" s="39"/>
      <c r="CC135" s="39"/>
      <c r="CD135" s="39"/>
      <c r="CE135" s="39"/>
      <c r="CF135" s="39"/>
      <c r="CG135" s="39"/>
      <c r="CH135" s="39"/>
      <c r="CI135" s="39"/>
      <c r="CJ135" s="39"/>
      <c r="CK135" s="39"/>
      <c r="CL135" s="39"/>
      <c r="CM135" s="39"/>
      <c r="CN135" s="39"/>
      <c r="CO135" s="39"/>
      <c r="CP135" s="39"/>
      <c r="CQ135" s="39"/>
      <c r="CR135" s="39"/>
      <c r="CS135" s="39"/>
      <c r="CT135" s="39"/>
      <c r="CU135" s="39"/>
      <c r="CV135" s="39"/>
      <c r="CW135" s="39"/>
    </row>
    <row r="136" spans="1:101" s="19" customFormat="1">
      <c r="A136" s="19" t="s">
        <v>486</v>
      </c>
      <c r="C136" s="44">
        <v>236.53843440166921</v>
      </c>
      <c r="D136" s="44">
        <v>65.564766921203187</v>
      </c>
      <c r="E136" s="44">
        <v>13.112953384240638</v>
      </c>
      <c r="F136" s="44">
        <v>78.677720305443827</v>
      </c>
      <c r="G136" s="44">
        <v>110.89973727762839</v>
      </c>
      <c r="H136" s="44">
        <v>153.43108131554285</v>
      </c>
      <c r="I136" s="44">
        <v>2913.7625418849234</v>
      </c>
      <c r="J136" s="44">
        <v>7.7605193043105523</v>
      </c>
      <c r="K136" s="44">
        <v>24.713965990393195</v>
      </c>
      <c r="L136" s="72">
        <v>1.3835116753382448</v>
      </c>
      <c r="M136" s="44">
        <v>2.2471330214523806</v>
      </c>
      <c r="N136" s="44">
        <v>4.0763412801545953E-2</v>
      </c>
      <c r="O136" s="44">
        <v>15.08119442417871</v>
      </c>
      <c r="P136" s="44">
        <v>14.108677617594129</v>
      </c>
      <c r="Q136" s="44">
        <v>16.321309223347491</v>
      </c>
      <c r="R136" s="44">
        <v>14.199393332412326</v>
      </c>
      <c r="S136" s="44">
        <v>14.470981876127968</v>
      </c>
      <c r="T136" s="44">
        <v>13.046057786001178</v>
      </c>
      <c r="U136" s="44">
        <v>12.045189149795819</v>
      </c>
      <c r="V136" s="44">
        <v>12.648084944636118</v>
      </c>
      <c r="W136" s="44">
        <v>11.147845071138573</v>
      </c>
      <c r="X136" s="44">
        <v>12.794013029202477</v>
      </c>
      <c r="Y136" s="44">
        <v>12.378642570816028</v>
      </c>
      <c r="Z136" s="44">
        <v>14.080981766740898</v>
      </c>
      <c r="AA136" s="44"/>
      <c r="AB136" s="44">
        <v>7.4001975396093007</v>
      </c>
      <c r="AC136" s="44">
        <v>6.585271035616465</v>
      </c>
      <c r="AD136" s="44">
        <v>6.4419526180671589</v>
      </c>
      <c r="AE136" s="44">
        <v>6.5247295350863208</v>
      </c>
      <c r="AF136" s="44">
        <v>6.5589882618861264</v>
      </c>
      <c r="AG136" s="44">
        <v>5.373974487170786</v>
      </c>
      <c r="AH136" s="44">
        <v>6.0598478404855278</v>
      </c>
      <c r="AI136" s="44">
        <v>5.0969974998802767</v>
      </c>
      <c r="AJ136" s="44">
        <v>5.7464129844207941</v>
      </c>
      <c r="AK136" s="44">
        <v>5.1564518470442549</v>
      </c>
      <c r="AL136" s="44">
        <v>6.2842456831536895</v>
      </c>
      <c r="AM136" s="39">
        <v>6.9869942772568079</v>
      </c>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39"/>
      <c r="CM136" s="39"/>
      <c r="CN136" s="39"/>
      <c r="CO136" s="39"/>
      <c r="CP136" s="39"/>
      <c r="CQ136" s="39"/>
      <c r="CR136" s="39"/>
      <c r="CS136" s="39"/>
      <c r="CT136" s="39"/>
      <c r="CU136" s="39"/>
      <c r="CV136" s="39"/>
      <c r="CW136" s="39"/>
    </row>
    <row r="137" spans="1:101" s="19" customFormat="1">
      <c r="A137" s="19" t="s">
        <v>487</v>
      </c>
      <c r="C137" s="44">
        <v>186.80723547775204</v>
      </c>
      <c r="D137" s="44">
        <v>53.717845360451633</v>
      </c>
      <c r="E137" s="44">
        <v>10.743569072090327</v>
      </c>
      <c r="F137" s="44">
        <v>64.461414432541957</v>
      </c>
      <c r="G137" s="44">
        <v>90.861223448775931</v>
      </c>
      <c r="H137" s="44">
        <v>121.17284960230744</v>
      </c>
      <c r="I137" s="44">
        <v>3022.8057761516352</v>
      </c>
      <c r="J137" s="44">
        <v>8.4171129982849475</v>
      </c>
      <c r="K137" s="44">
        <v>26.005017239519908</v>
      </c>
      <c r="L137" s="72">
        <v>1.3336035439872769</v>
      </c>
      <c r="M137" s="44">
        <v>1.7746828694040109</v>
      </c>
      <c r="N137" s="44">
        <v>3.219307878382352E-2</v>
      </c>
      <c r="O137" s="44">
        <v>11.910437494903078</v>
      </c>
      <c r="P137" s="44">
        <v>11.142388207043096</v>
      </c>
      <c r="Q137" s="44">
        <v>12.889823436531403</v>
      </c>
      <c r="R137" s="44">
        <v>11.214031328984111</v>
      </c>
      <c r="S137" s="44">
        <v>11.428519537495692</v>
      </c>
      <c r="T137" s="44">
        <v>10.303179671627541</v>
      </c>
      <c r="U137" s="44">
        <v>9.5127394056350152</v>
      </c>
      <c r="V137" s="44">
        <v>9.9888789260481214</v>
      </c>
      <c r="W137" s="44">
        <v>8.8040580996547977</v>
      </c>
      <c r="X137" s="44">
        <v>10.104126252028617</v>
      </c>
      <c r="Y137" s="44">
        <v>9.7760856643474838</v>
      </c>
      <c r="Z137" s="44">
        <v>11.120515290934629</v>
      </c>
      <c r="AA137" s="44"/>
      <c r="AB137" s="44">
        <v>5.8443375084498346</v>
      </c>
      <c r="AC137" s="44">
        <v>5.2007458329002283</v>
      </c>
      <c r="AD137" s="44">
        <v>5.0875595025554157</v>
      </c>
      <c r="AE137" s="44">
        <v>5.1529329251403579</v>
      </c>
      <c r="AF137" s="44">
        <v>5.1799889004648234</v>
      </c>
      <c r="AG137" s="44">
        <v>4.2441192274554966</v>
      </c>
      <c r="AH137" s="44">
        <v>4.7857906278969553</v>
      </c>
      <c r="AI137" s="44">
        <v>4.0253754726928603</v>
      </c>
      <c r="AJ137" s="44">
        <v>4.5382541160741363</v>
      </c>
      <c r="AK137" s="44">
        <v>4.0723297964539498</v>
      </c>
      <c r="AL137" s="44">
        <v>4.963009779372471</v>
      </c>
      <c r="AM137" s="39">
        <v>5.5180084730619479</v>
      </c>
      <c r="AN137" s="39"/>
      <c r="AO137" s="39"/>
      <c r="AP137" s="39"/>
      <c r="AQ137" s="39"/>
      <c r="AR137" s="39"/>
      <c r="AS137" s="39"/>
      <c r="AT137" s="39"/>
      <c r="AU137" s="39"/>
      <c r="AV137" s="39"/>
      <c r="AW137" s="39"/>
      <c r="AX137" s="39"/>
      <c r="AY137" s="39"/>
      <c r="AZ137" s="39"/>
      <c r="BA137" s="39"/>
      <c r="BB137" s="39"/>
      <c r="BC137" s="39"/>
      <c r="BD137" s="39"/>
      <c r="BE137" s="39"/>
      <c r="BF137" s="39"/>
      <c r="BG137" s="39"/>
      <c r="BH137" s="39"/>
      <c r="BI137" s="39"/>
      <c r="BJ137" s="39"/>
      <c r="BK137" s="39"/>
      <c r="BL137" s="39"/>
      <c r="BM137" s="39"/>
      <c r="BN137" s="39"/>
      <c r="BO137" s="39"/>
      <c r="BP137" s="39"/>
      <c r="BQ137" s="39"/>
      <c r="BR137" s="39"/>
      <c r="BS137" s="39"/>
      <c r="BT137" s="39"/>
      <c r="BU137" s="39"/>
      <c r="BV137" s="39"/>
      <c r="BW137" s="39"/>
      <c r="BX137" s="39"/>
      <c r="BY137" s="39"/>
      <c r="BZ137" s="39"/>
      <c r="CA137" s="39"/>
      <c r="CB137" s="39"/>
      <c r="CC137" s="39"/>
      <c r="CD137" s="39"/>
      <c r="CE137" s="39"/>
      <c r="CF137" s="39"/>
      <c r="CG137" s="39"/>
      <c r="CH137" s="39"/>
      <c r="CI137" s="39"/>
      <c r="CJ137" s="39"/>
      <c r="CK137" s="39"/>
      <c r="CL137" s="39"/>
      <c r="CM137" s="39"/>
      <c r="CN137" s="39"/>
      <c r="CO137" s="39"/>
      <c r="CP137" s="39"/>
      <c r="CQ137" s="39"/>
      <c r="CR137" s="39"/>
      <c r="CS137" s="39"/>
      <c r="CT137" s="39"/>
      <c r="CU137" s="39"/>
      <c r="CV137" s="39"/>
      <c r="CW137" s="39"/>
    </row>
    <row r="138" spans="1:101" s="19" customFormat="1">
      <c r="A138" s="19" t="s">
        <v>488</v>
      </c>
      <c r="C138" s="44">
        <v>186.80723547775204</v>
      </c>
      <c r="D138" s="44">
        <v>53.717845360451633</v>
      </c>
      <c r="E138" s="44">
        <v>10.743569072090327</v>
      </c>
      <c r="F138" s="44">
        <v>64.461414432541957</v>
      </c>
      <c r="G138" s="44">
        <v>90.861223448775931</v>
      </c>
      <c r="H138" s="44">
        <v>121.17284960230744</v>
      </c>
      <c r="I138" s="44">
        <v>3022.8057761516352</v>
      </c>
      <c r="J138" s="44">
        <v>8.4171129982849475</v>
      </c>
      <c r="K138" s="44">
        <v>26.005017239519908</v>
      </c>
      <c r="L138" s="72">
        <v>1.3336035439872769</v>
      </c>
      <c r="M138" s="44">
        <v>1.7746828694040109</v>
      </c>
      <c r="N138" s="44">
        <v>3.219307878382352E-2</v>
      </c>
      <c r="O138" s="44">
        <v>11.910437494903078</v>
      </c>
      <c r="P138" s="44">
        <v>11.142388207043096</v>
      </c>
      <c r="Q138" s="44">
        <v>12.889823436531403</v>
      </c>
      <c r="R138" s="44">
        <v>11.214031328984111</v>
      </c>
      <c r="S138" s="44">
        <v>11.428519537495692</v>
      </c>
      <c r="T138" s="44">
        <v>10.303179671627541</v>
      </c>
      <c r="U138" s="44">
        <v>9.5127394056350152</v>
      </c>
      <c r="V138" s="44">
        <v>9.9888789260481214</v>
      </c>
      <c r="W138" s="44">
        <v>8.8040580996547977</v>
      </c>
      <c r="X138" s="44">
        <v>10.104126252028617</v>
      </c>
      <c r="Y138" s="44">
        <v>9.7760856643474838</v>
      </c>
      <c r="Z138" s="44">
        <v>11.120515290934629</v>
      </c>
      <c r="AA138" s="44"/>
      <c r="AB138" s="44">
        <v>5.8443375084498346</v>
      </c>
      <c r="AC138" s="44">
        <v>5.2007458329002283</v>
      </c>
      <c r="AD138" s="44">
        <v>5.0875595025554157</v>
      </c>
      <c r="AE138" s="44">
        <v>5.1529329251403579</v>
      </c>
      <c r="AF138" s="44">
        <v>5.1799889004648234</v>
      </c>
      <c r="AG138" s="44">
        <v>4.2441192274554966</v>
      </c>
      <c r="AH138" s="44">
        <v>4.7857906278969553</v>
      </c>
      <c r="AI138" s="44">
        <v>4.0253754726928603</v>
      </c>
      <c r="AJ138" s="44">
        <v>4.5382541160741363</v>
      </c>
      <c r="AK138" s="44">
        <v>4.0723297964539498</v>
      </c>
      <c r="AL138" s="44">
        <v>4.963009779372471</v>
      </c>
      <c r="AM138" s="39">
        <v>5.5180084730619479</v>
      </c>
      <c r="AN138" s="39"/>
      <c r="AO138" s="39"/>
      <c r="AP138" s="39"/>
      <c r="AQ138" s="39"/>
      <c r="AR138" s="39"/>
      <c r="AS138" s="39"/>
      <c r="AT138" s="39"/>
      <c r="AU138" s="39"/>
      <c r="AV138" s="39"/>
      <c r="AW138" s="39"/>
      <c r="AX138" s="39"/>
      <c r="AY138" s="39"/>
      <c r="AZ138" s="39"/>
      <c r="BA138" s="39"/>
      <c r="BB138" s="39"/>
      <c r="BC138" s="39"/>
      <c r="BD138" s="39"/>
      <c r="BE138" s="39"/>
      <c r="BF138" s="39"/>
      <c r="BG138" s="39"/>
      <c r="BH138" s="39"/>
      <c r="BI138" s="39"/>
      <c r="BJ138" s="39"/>
      <c r="BK138" s="39"/>
      <c r="BL138" s="39"/>
      <c r="BM138" s="39"/>
      <c r="BN138" s="39"/>
      <c r="BO138" s="39"/>
      <c r="BP138" s="39"/>
      <c r="BQ138" s="39"/>
      <c r="BR138" s="39"/>
      <c r="BS138" s="39"/>
      <c r="BT138" s="39"/>
      <c r="BU138" s="39"/>
      <c r="BV138" s="39"/>
      <c r="BW138" s="39"/>
      <c r="BX138" s="39"/>
      <c r="BY138" s="39"/>
      <c r="BZ138" s="39"/>
      <c r="CA138" s="39"/>
      <c r="CB138" s="39"/>
      <c r="CC138" s="39"/>
      <c r="CD138" s="39"/>
      <c r="CE138" s="39"/>
      <c r="CF138" s="39"/>
      <c r="CG138" s="39"/>
      <c r="CH138" s="39"/>
      <c r="CI138" s="39"/>
      <c r="CJ138" s="39"/>
      <c r="CK138" s="39"/>
      <c r="CL138" s="39"/>
      <c r="CM138" s="39"/>
      <c r="CN138" s="39"/>
      <c r="CO138" s="39"/>
      <c r="CP138" s="39"/>
      <c r="CQ138" s="39"/>
      <c r="CR138" s="39"/>
      <c r="CS138" s="39"/>
      <c r="CT138" s="39"/>
      <c r="CU138" s="39"/>
      <c r="CV138" s="39"/>
      <c r="CW138" s="39"/>
    </row>
    <row r="139" spans="1:101" s="19" customFormat="1">
      <c r="A139" s="19" t="s">
        <v>489</v>
      </c>
      <c r="C139" s="44">
        <v>186.80723547775204</v>
      </c>
      <c r="D139" s="44">
        <v>53.717845360451633</v>
      </c>
      <c r="E139" s="44">
        <v>10.743569072090327</v>
      </c>
      <c r="F139" s="44">
        <v>64.461414432541957</v>
      </c>
      <c r="G139" s="44">
        <v>90.861223448775931</v>
      </c>
      <c r="H139" s="44">
        <v>121.17284960230744</v>
      </c>
      <c r="I139" s="44">
        <v>3022.8057761516352</v>
      </c>
      <c r="J139" s="44">
        <v>8.4171129982849475</v>
      </c>
      <c r="K139" s="44">
        <v>26.005017239519908</v>
      </c>
      <c r="L139" s="72">
        <v>1.3336035439872769</v>
      </c>
      <c r="M139" s="44">
        <v>1.7746828694040109</v>
      </c>
      <c r="N139" s="44">
        <v>3.219307878382352E-2</v>
      </c>
      <c r="O139" s="44">
        <v>11.910437494903078</v>
      </c>
      <c r="P139" s="44">
        <v>11.142388207043096</v>
      </c>
      <c r="Q139" s="44">
        <v>12.889823436531403</v>
      </c>
      <c r="R139" s="44">
        <v>11.214031328984111</v>
      </c>
      <c r="S139" s="44">
        <v>11.428519537495692</v>
      </c>
      <c r="T139" s="44">
        <v>10.303179671627541</v>
      </c>
      <c r="U139" s="44">
        <v>9.5127394056350152</v>
      </c>
      <c r="V139" s="44">
        <v>9.9888789260481214</v>
      </c>
      <c r="W139" s="44">
        <v>8.8040580996547977</v>
      </c>
      <c r="X139" s="44">
        <v>10.104126252028617</v>
      </c>
      <c r="Y139" s="44">
        <v>9.7760856643474838</v>
      </c>
      <c r="Z139" s="44">
        <v>11.120515290934629</v>
      </c>
      <c r="AA139" s="44"/>
      <c r="AB139" s="44">
        <v>5.8443375084498346</v>
      </c>
      <c r="AC139" s="44">
        <v>5.2007458329002283</v>
      </c>
      <c r="AD139" s="44">
        <v>5.0875595025554157</v>
      </c>
      <c r="AE139" s="44">
        <v>5.1529329251403579</v>
      </c>
      <c r="AF139" s="44">
        <v>5.1799889004648234</v>
      </c>
      <c r="AG139" s="44">
        <v>4.2441192274554966</v>
      </c>
      <c r="AH139" s="44">
        <v>4.7857906278969553</v>
      </c>
      <c r="AI139" s="44">
        <v>4.0253754726928603</v>
      </c>
      <c r="AJ139" s="44">
        <v>4.5382541160741363</v>
      </c>
      <c r="AK139" s="44">
        <v>4.0723297964539498</v>
      </c>
      <c r="AL139" s="44">
        <v>4.963009779372471</v>
      </c>
      <c r="AM139" s="39">
        <v>5.5180084730619479</v>
      </c>
      <c r="AN139" s="39"/>
      <c r="AO139" s="39"/>
      <c r="AP139" s="39"/>
      <c r="AQ139" s="39"/>
      <c r="AR139" s="39"/>
      <c r="AS139" s="39"/>
      <c r="AT139" s="39"/>
      <c r="AU139" s="39"/>
      <c r="AV139" s="39"/>
      <c r="AW139" s="39"/>
      <c r="AX139" s="39"/>
      <c r="AY139" s="39"/>
      <c r="AZ139" s="39"/>
      <c r="BA139" s="39"/>
      <c r="BB139" s="39"/>
      <c r="BC139" s="39"/>
      <c r="BD139" s="39"/>
      <c r="BE139" s="39"/>
      <c r="BF139" s="39"/>
      <c r="BG139" s="39"/>
      <c r="BH139" s="39"/>
      <c r="BI139" s="39"/>
      <c r="BJ139" s="39"/>
      <c r="BK139" s="39"/>
      <c r="BL139" s="39"/>
      <c r="BM139" s="39"/>
      <c r="BN139" s="39"/>
      <c r="BO139" s="39"/>
      <c r="BP139" s="39"/>
      <c r="BQ139" s="39"/>
      <c r="BR139" s="39"/>
      <c r="BS139" s="39"/>
      <c r="BT139" s="39"/>
      <c r="BU139" s="39"/>
      <c r="BV139" s="39"/>
      <c r="BW139" s="39"/>
      <c r="BX139" s="39"/>
      <c r="BY139" s="39"/>
      <c r="BZ139" s="39"/>
      <c r="CA139" s="39"/>
      <c r="CB139" s="39"/>
      <c r="CC139" s="39"/>
      <c r="CD139" s="39"/>
      <c r="CE139" s="39"/>
      <c r="CF139" s="39"/>
      <c r="CG139" s="39"/>
      <c r="CH139" s="39"/>
      <c r="CI139" s="39"/>
      <c r="CJ139" s="39"/>
      <c r="CK139" s="39"/>
      <c r="CL139" s="39"/>
      <c r="CM139" s="39"/>
      <c r="CN139" s="39"/>
      <c r="CO139" s="39"/>
      <c r="CP139" s="39"/>
      <c r="CQ139" s="39"/>
      <c r="CR139" s="39"/>
      <c r="CS139" s="39"/>
      <c r="CT139" s="39"/>
      <c r="CU139" s="39"/>
      <c r="CV139" s="39"/>
      <c r="CW139" s="39"/>
    </row>
    <row r="140" spans="1:101" s="19" customFormat="1">
      <c r="A140" s="19" t="s">
        <v>490</v>
      </c>
      <c r="C140" s="44">
        <v>323.10435584940785</v>
      </c>
      <c r="D140" s="44">
        <v>103.6347070974122</v>
      </c>
      <c r="E140" s="44">
        <v>20.726941419482444</v>
      </c>
      <c r="F140" s="44">
        <v>124.36164851689465</v>
      </c>
      <c r="G140" s="44">
        <v>175.29326084174954</v>
      </c>
      <c r="H140" s="44">
        <v>209.58222210752368</v>
      </c>
      <c r="I140" s="44">
        <v>3371.6909762607697</v>
      </c>
      <c r="J140" s="44">
        <v>10.517892783964699</v>
      </c>
      <c r="K140" s="44">
        <v>30.135751956182872</v>
      </c>
      <c r="L140" s="72">
        <v>1.1956091243959992</v>
      </c>
      <c r="M140" s="44">
        <v>3.0695158241022864</v>
      </c>
      <c r="N140" s="44">
        <v>5.5681590472952194E-2</v>
      </c>
      <c r="O140" s="44">
        <v>20.600455998577271</v>
      </c>
      <c r="P140" s="44">
        <v>19.272027419352614</v>
      </c>
      <c r="Q140" s="44">
        <v>22.294415351856561</v>
      </c>
      <c r="R140" s="44">
        <v>19.395942345380998</v>
      </c>
      <c r="S140" s="44">
        <v>19.766924091731401</v>
      </c>
      <c r="T140" s="44">
        <v>17.820520829871175</v>
      </c>
      <c r="U140" s="44">
        <v>16.453364507859408</v>
      </c>
      <c r="V140" s="44">
        <v>17.276901950850178</v>
      </c>
      <c r="W140" s="44">
        <v>15.227619604105262</v>
      </c>
      <c r="X140" s="44">
        <v>17.476235306054878</v>
      </c>
      <c r="Y140" s="44">
        <v>16.908851807743876</v>
      </c>
      <c r="Z140" s="44">
        <v>19.234195723745639</v>
      </c>
      <c r="AA140" s="44"/>
      <c r="AB140" s="44">
        <v>10.10844628798711</v>
      </c>
      <c r="AC140" s="44">
        <v>8.9952813014881681</v>
      </c>
      <c r="AD140" s="44">
        <v>8.7995126725938437</v>
      </c>
      <c r="AE140" s="44">
        <v>8.9125834406503337</v>
      </c>
      <c r="AF140" s="44">
        <v>8.9593798265436941</v>
      </c>
      <c r="AG140" s="44">
        <v>7.3406868081317427</v>
      </c>
      <c r="AH140" s="44">
        <v>8.2775690893457803</v>
      </c>
      <c r="AI140" s="44">
        <v>6.9623446106365092</v>
      </c>
      <c r="AJ140" s="44">
        <v>7.8494265444535793</v>
      </c>
      <c r="AK140" s="44">
        <v>7.0435574528177654</v>
      </c>
      <c r="AL140" s="44">
        <v>8.5840897636399767</v>
      </c>
      <c r="AM140" s="39">
        <v>9.5440231139900895</v>
      </c>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39"/>
      <c r="CM140" s="39"/>
      <c r="CN140" s="39"/>
      <c r="CO140" s="39"/>
      <c r="CP140" s="39"/>
      <c r="CQ140" s="39"/>
      <c r="CR140" s="39"/>
      <c r="CS140" s="39"/>
      <c r="CT140" s="39"/>
      <c r="CU140" s="39"/>
      <c r="CV140" s="39"/>
      <c r="CW140" s="39"/>
    </row>
    <row r="141" spans="1:101" s="19" customFormat="1">
      <c r="A141" s="19" t="s">
        <v>491</v>
      </c>
      <c r="C141" s="44">
        <v>261.0729493124835</v>
      </c>
      <c r="D141" s="44">
        <v>87.890495677871499</v>
      </c>
      <c r="E141" s="44">
        <v>17.578099135574302</v>
      </c>
      <c r="F141" s="44">
        <v>105.4685948134458</v>
      </c>
      <c r="G141" s="44">
        <v>148.66266346360425</v>
      </c>
      <c r="H141" s="44">
        <v>169.34543858200806</v>
      </c>
      <c r="I141" s="44">
        <v>3538.8763676927124</v>
      </c>
      <c r="J141" s="44">
        <v>11.524584070013288</v>
      </c>
      <c r="K141" s="44">
        <v>32.115195338392219</v>
      </c>
      <c r="L141" s="72">
        <v>1.1391255520150652</v>
      </c>
      <c r="M141" s="44">
        <v>2.4802127691934417</v>
      </c>
      <c r="N141" s="44">
        <v>4.4991522967764888E-2</v>
      </c>
      <c r="O141" s="44">
        <v>16.645463632304875</v>
      </c>
      <c r="P141" s="44">
        <v>15.572074305140195</v>
      </c>
      <c r="Q141" s="44">
        <v>18.014207062623139</v>
      </c>
      <c r="R141" s="44">
        <v>15.672199340957247</v>
      </c>
      <c r="S141" s="44">
        <v>15.971957907833199</v>
      </c>
      <c r="T141" s="44">
        <v>14.399236182094139</v>
      </c>
      <c r="U141" s="44">
        <v>13.294554283824789</v>
      </c>
      <c r="V141" s="44">
        <v>13.959984338290136</v>
      </c>
      <c r="W141" s="44">
        <v>12.304134837802248</v>
      </c>
      <c r="X141" s="44">
        <v>14.12104854555789</v>
      </c>
      <c r="Y141" s="44">
        <v>13.662594548842579</v>
      </c>
      <c r="Z141" s="44">
        <v>15.541505752996601</v>
      </c>
      <c r="AA141" s="44"/>
      <c r="AB141" s="44">
        <v>8.1677694453665097</v>
      </c>
      <c r="AC141" s="44">
        <v>7.2683161856521137</v>
      </c>
      <c r="AD141" s="44">
        <v>7.1101323283223667</v>
      </c>
      <c r="AE141" s="44">
        <v>7.2014951291113913</v>
      </c>
      <c r="AF141" s="44">
        <v>7.2393072794620936</v>
      </c>
      <c r="AG141" s="44">
        <v>5.931380126213508</v>
      </c>
      <c r="AH141" s="44">
        <v>6.6883944340898056</v>
      </c>
      <c r="AI141" s="44">
        <v>5.625674209344087</v>
      </c>
      <c r="AJ141" s="44">
        <v>6.3424491229307822</v>
      </c>
      <c r="AK141" s="44">
        <v>5.6912953495313516</v>
      </c>
      <c r="AL141" s="44">
        <v>6.9360675310768807</v>
      </c>
      <c r="AM141" s="39">
        <v>7.7117074331155981</v>
      </c>
      <c r="AN141" s="39"/>
      <c r="AO141" s="39"/>
      <c r="AP141" s="39"/>
      <c r="AQ141" s="39"/>
      <c r="AR141" s="39"/>
      <c r="AS141" s="39"/>
      <c r="AT141" s="39"/>
      <c r="AU141" s="39"/>
      <c r="AV141" s="39"/>
      <c r="AW141" s="39"/>
      <c r="AX141" s="39"/>
      <c r="AY141" s="39"/>
      <c r="AZ141" s="39"/>
      <c r="BA141" s="39"/>
      <c r="BB141" s="39"/>
      <c r="BC141" s="39"/>
      <c r="BD141" s="39"/>
      <c r="BE141" s="39"/>
      <c r="BF141" s="39"/>
      <c r="BG141" s="39"/>
      <c r="BH141" s="39"/>
      <c r="BI141" s="39"/>
      <c r="BJ141" s="39"/>
      <c r="BK141" s="39"/>
      <c r="BL141" s="39"/>
      <c r="BM141" s="39"/>
      <c r="BN141" s="39"/>
      <c r="BO141" s="39"/>
      <c r="BP141" s="39"/>
      <c r="BQ141" s="39"/>
      <c r="BR141" s="39"/>
      <c r="BS141" s="39"/>
      <c r="BT141" s="39"/>
      <c r="BU141" s="39"/>
      <c r="BV141" s="39"/>
      <c r="BW141" s="39"/>
      <c r="BX141" s="39"/>
      <c r="BY141" s="39"/>
      <c r="BZ141" s="39"/>
      <c r="CA141" s="39"/>
      <c r="CB141" s="39"/>
      <c r="CC141" s="39"/>
      <c r="CD141" s="39"/>
      <c r="CE141" s="39"/>
      <c r="CF141" s="39"/>
      <c r="CG141" s="39"/>
      <c r="CH141" s="39"/>
      <c r="CI141" s="39"/>
      <c r="CJ141" s="39"/>
      <c r="CK141" s="39"/>
      <c r="CL141" s="39"/>
      <c r="CM141" s="39"/>
      <c r="CN141" s="39"/>
      <c r="CO141" s="39"/>
      <c r="CP141" s="39"/>
      <c r="CQ141" s="39"/>
      <c r="CR141" s="39"/>
      <c r="CS141" s="39"/>
      <c r="CT141" s="39"/>
      <c r="CU141" s="39"/>
      <c r="CV141" s="39"/>
      <c r="CW141" s="39"/>
    </row>
    <row r="142" spans="1:101" s="19" customFormat="1">
      <c r="A142" s="19" t="s">
        <v>492</v>
      </c>
      <c r="C142" s="44">
        <v>175.15411897768129</v>
      </c>
      <c r="D142" s="44">
        <v>60.287615069696891</v>
      </c>
      <c r="E142" s="44">
        <v>12.057523013939379</v>
      </c>
      <c r="F142" s="44">
        <v>72.345138083636272</v>
      </c>
      <c r="G142" s="44">
        <v>101.97368169339146</v>
      </c>
      <c r="H142" s="44">
        <v>113.61403460539363</v>
      </c>
      <c r="I142" s="44">
        <v>3618.2044322543588</v>
      </c>
      <c r="J142" s="44">
        <v>12.002250633158059</v>
      </c>
      <c r="K142" s="44">
        <v>33.054424604030245</v>
      </c>
      <c r="L142" s="72">
        <v>1.1141505604063773</v>
      </c>
      <c r="M142" s="44">
        <v>1.6639773810702478</v>
      </c>
      <c r="N142" s="44">
        <v>3.0184860544286801E-2</v>
      </c>
      <c r="O142" s="44">
        <v>11.167459229955487</v>
      </c>
      <c r="P142" s="44">
        <v>10.447321190320654</v>
      </c>
      <c r="Q142" s="44">
        <v>12.085750651089791</v>
      </c>
      <c r="R142" s="44">
        <v>10.514495183192485</v>
      </c>
      <c r="S142" s="44">
        <v>10.715603524081247</v>
      </c>
      <c r="T142" s="44">
        <v>9.6604628479050678</v>
      </c>
      <c r="U142" s="44">
        <v>8.9193305890804719</v>
      </c>
      <c r="V142" s="44">
        <v>9.3657683193703445</v>
      </c>
      <c r="W142" s="44">
        <v>8.2548571308256893</v>
      </c>
      <c r="X142" s="44">
        <v>9.4738264670915608</v>
      </c>
      <c r="Y142" s="44">
        <v>9.1662491937741546</v>
      </c>
      <c r="Z142" s="44">
        <v>10.42681271622085</v>
      </c>
      <c r="AA142" s="44"/>
      <c r="AB142" s="44">
        <v>5.4797651958329059</v>
      </c>
      <c r="AC142" s="44">
        <v>4.8763210485868722</v>
      </c>
      <c r="AD142" s="44">
        <v>4.7701953306982654</v>
      </c>
      <c r="AE142" s="44">
        <v>4.8314907307834778</v>
      </c>
      <c r="AF142" s="44">
        <v>4.8568589426138109</v>
      </c>
      <c r="AG142" s="44">
        <v>3.9793692263581382</v>
      </c>
      <c r="AH142" s="44">
        <v>4.4872509295324781</v>
      </c>
      <c r="AI142" s="44">
        <v>3.7742708020421141</v>
      </c>
      <c r="AJ142" s="44">
        <v>4.2551558528495512</v>
      </c>
      <c r="AK142" s="44">
        <v>3.8182960946895497</v>
      </c>
      <c r="AL142" s="44">
        <v>4.6534150733531439</v>
      </c>
      <c r="AM142" s="39">
        <v>5.1737927074331767</v>
      </c>
      <c r="AN142" s="39"/>
      <c r="AO142" s="39"/>
      <c r="AP142" s="39"/>
      <c r="AQ142" s="39"/>
      <c r="AR142" s="39"/>
      <c r="AS142" s="39"/>
      <c r="AT142" s="39"/>
      <c r="AU142" s="39"/>
      <c r="AV142" s="39"/>
      <c r="AW142" s="39"/>
      <c r="AX142" s="39"/>
      <c r="AY142" s="39"/>
      <c r="AZ142" s="39"/>
      <c r="BA142" s="39"/>
      <c r="BB142" s="39"/>
      <c r="BC142" s="39"/>
      <c r="BD142" s="39"/>
      <c r="BE142" s="39"/>
      <c r="BF142" s="39"/>
      <c r="BG142" s="39"/>
      <c r="BH142" s="39"/>
      <c r="BI142" s="39"/>
      <c r="BJ142" s="39"/>
      <c r="BK142" s="39"/>
      <c r="BL142" s="39"/>
      <c r="BM142" s="39"/>
      <c r="BN142" s="39"/>
      <c r="BO142" s="39"/>
      <c r="BP142" s="39"/>
      <c r="BQ142" s="39"/>
      <c r="BR142" s="39"/>
      <c r="BS142" s="39"/>
      <c r="BT142" s="39"/>
      <c r="BU142" s="39"/>
      <c r="BV142" s="39"/>
      <c r="BW142" s="39"/>
      <c r="BX142" s="39"/>
      <c r="BY142" s="39"/>
      <c r="BZ142" s="39"/>
      <c r="CA142" s="39"/>
      <c r="CB142" s="39"/>
      <c r="CC142" s="39"/>
      <c r="CD142" s="39"/>
      <c r="CE142" s="39"/>
      <c r="CF142" s="39"/>
      <c r="CG142" s="39"/>
      <c r="CH142" s="39"/>
      <c r="CI142" s="39"/>
      <c r="CJ142" s="39"/>
      <c r="CK142" s="39"/>
      <c r="CL142" s="39"/>
      <c r="CM142" s="39"/>
      <c r="CN142" s="39"/>
      <c r="CO142" s="39"/>
      <c r="CP142" s="39"/>
      <c r="CQ142" s="39"/>
      <c r="CR142" s="39"/>
      <c r="CS142" s="39"/>
      <c r="CT142" s="39"/>
      <c r="CU142" s="39"/>
      <c r="CV142" s="39"/>
      <c r="CW142" s="39"/>
    </row>
    <row r="143" spans="1:101" s="19" customFormat="1">
      <c r="A143" s="19" t="s">
        <v>493</v>
      </c>
      <c r="C143" s="44">
        <v>190.65277866523277</v>
      </c>
      <c r="D143" s="44">
        <v>66.945860992660556</v>
      </c>
      <c r="E143" s="44">
        <v>13.389172198532112</v>
      </c>
      <c r="F143" s="44">
        <v>80.335033191192665</v>
      </c>
      <c r="G143" s="44">
        <v>113.23579331614654</v>
      </c>
      <c r="H143" s="44">
        <v>123.66726811401044</v>
      </c>
      <c r="I143" s="44">
        <v>3691.1861221311433</v>
      </c>
      <c r="J143" s="44">
        <v>12.441703091359035</v>
      </c>
      <c r="K143" s="44">
        <v>33.918513994925767</v>
      </c>
      <c r="L143" s="72">
        <v>1.092121708978891</v>
      </c>
      <c r="M143" s="44">
        <v>1.8112158206086113</v>
      </c>
      <c r="N143" s="44">
        <v>3.2855793343484707E-2</v>
      </c>
      <c r="O143" s="44">
        <v>12.155621262283944</v>
      </c>
      <c r="P143" s="44">
        <v>11.371761201896732</v>
      </c>
      <c r="Q143" s="44">
        <v>13.155168472966492</v>
      </c>
      <c r="R143" s="44">
        <v>11.44487914208451</v>
      </c>
      <c r="S143" s="44">
        <v>11.663782723838604</v>
      </c>
      <c r="T143" s="44">
        <v>10.515277036562507</v>
      </c>
      <c r="U143" s="44">
        <v>9.708565065824585</v>
      </c>
      <c r="V143" s="44">
        <v>10.194506214554348</v>
      </c>
      <c r="W143" s="44">
        <v>8.9852951141672488</v>
      </c>
      <c r="X143" s="44">
        <v>10.312125978455494</v>
      </c>
      <c r="Y143" s="44">
        <v>9.977332471146017</v>
      </c>
      <c r="Z143" s="44">
        <v>11.349438018199237</v>
      </c>
      <c r="AA143" s="44"/>
      <c r="AB143" s="44">
        <v>5.9646468328369719</v>
      </c>
      <c r="AC143" s="44">
        <v>5.3078064221562054</v>
      </c>
      <c r="AD143" s="44">
        <v>5.1922900807684034</v>
      </c>
      <c r="AE143" s="44">
        <v>5.2590092559373982</v>
      </c>
      <c r="AF143" s="44">
        <v>5.2866221953501311</v>
      </c>
      <c r="AG143" s="44">
        <v>4.331487062755115</v>
      </c>
      <c r="AH143" s="44">
        <v>4.8843091060423589</v>
      </c>
      <c r="AI143" s="44">
        <v>4.108240331682274</v>
      </c>
      <c r="AJ143" s="44">
        <v>4.6316769010882828</v>
      </c>
      <c r="AK143" s="44">
        <v>4.1561612394164111</v>
      </c>
      <c r="AL143" s="44">
        <v>5.0651764240297599</v>
      </c>
      <c r="AM143" s="39">
        <v>5.6316001111897522</v>
      </c>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39"/>
      <c r="BO143" s="39"/>
      <c r="BP143" s="39"/>
      <c r="BQ143" s="39"/>
      <c r="BR143" s="39"/>
      <c r="BS143" s="39"/>
      <c r="BT143" s="39"/>
      <c r="BU143" s="39"/>
      <c r="BV143" s="39"/>
      <c r="BW143" s="39"/>
      <c r="BX143" s="39"/>
      <c r="BY143" s="39"/>
      <c r="BZ143" s="39"/>
      <c r="CA143" s="39"/>
      <c r="CB143" s="39"/>
      <c r="CC143" s="39"/>
      <c r="CD143" s="39"/>
      <c r="CE143" s="39"/>
      <c r="CF143" s="39"/>
      <c r="CG143" s="39"/>
      <c r="CH143" s="39"/>
      <c r="CI143" s="39"/>
      <c r="CJ143" s="39"/>
      <c r="CK143" s="39"/>
      <c r="CL143" s="39"/>
      <c r="CM143" s="39"/>
      <c r="CN143" s="39"/>
      <c r="CO143" s="39"/>
      <c r="CP143" s="39"/>
      <c r="CQ143" s="39"/>
      <c r="CR143" s="39"/>
      <c r="CS143" s="39"/>
      <c r="CT143" s="39"/>
      <c r="CU143" s="39"/>
      <c r="CV143" s="39"/>
      <c r="CW143" s="39"/>
    </row>
    <row r="144" spans="1:101" s="19" customFormat="1">
      <c r="A144" s="19" t="s">
        <v>494</v>
      </c>
      <c r="C144" s="44">
        <v>263.51958011831977</v>
      </c>
      <c r="D144" s="44">
        <v>93.19321657875993</v>
      </c>
      <c r="E144" s="44">
        <v>18.638643315751988</v>
      </c>
      <c r="F144" s="44">
        <v>111.83185989451192</v>
      </c>
      <c r="G144" s="44">
        <v>157.63196789919951</v>
      </c>
      <c r="H144" s="44">
        <v>170.93245005889116</v>
      </c>
      <c r="I144" s="44">
        <v>3717.5495355451949</v>
      </c>
      <c r="J144" s="44">
        <v>12.600447933400003</v>
      </c>
      <c r="K144" s="44">
        <v>34.230651818499524</v>
      </c>
      <c r="L144" s="72">
        <v>1.0843768071727486</v>
      </c>
      <c r="M144" s="44">
        <v>2.503455946941715</v>
      </c>
      <c r="N144" s="44">
        <v>4.5413158554233356E-2</v>
      </c>
      <c r="O144" s="44">
        <v>16.801455680533046</v>
      </c>
      <c r="P144" s="44">
        <v>15.718007144241518</v>
      </c>
      <c r="Q144" s="44">
        <v>18.183026214734426</v>
      </c>
      <c r="R144" s="44">
        <v>15.819070496332666</v>
      </c>
      <c r="S144" s="44">
        <v>16.121638234154759</v>
      </c>
      <c r="T144" s="44">
        <v>14.534177833139941</v>
      </c>
      <c r="U144" s="44">
        <v>13.419143469132287</v>
      </c>
      <c r="V144" s="44">
        <v>14.090809564806314</v>
      </c>
      <c r="W144" s="44">
        <v>12.419442361667151</v>
      </c>
      <c r="X144" s="44">
        <v>14.25338317644651</v>
      </c>
      <c r="Y144" s="44">
        <v>13.790632803280186</v>
      </c>
      <c r="Z144" s="44">
        <v>15.687152120590397</v>
      </c>
      <c r="AA144" s="44"/>
      <c r="AB144" s="44">
        <v>8.2443132481336168</v>
      </c>
      <c r="AC144" s="44">
        <v>7.3364308115955694</v>
      </c>
      <c r="AD144" s="44">
        <v>7.1767645429346292</v>
      </c>
      <c r="AE144" s="44">
        <v>7.2689835451934215</v>
      </c>
      <c r="AF144" s="44">
        <v>7.3071500500344166</v>
      </c>
      <c r="AG144" s="44">
        <v>5.9869657293031224</v>
      </c>
      <c r="AH144" s="44">
        <v>6.7510743551889512</v>
      </c>
      <c r="AI144" s="44">
        <v>5.6783949062237369</v>
      </c>
      <c r="AJ144" s="44">
        <v>6.4018870365464053</v>
      </c>
      <c r="AK144" s="44">
        <v>5.7446310113222232</v>
      </c>
      <c r="AL144" s="44">
        <v>7.001068507001742</v>
      </c>
      <c r="AM144" s="39">
        <v>7.7839772757827292</v>
      </c>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39"/>
      <c r="CM144" s="39"/>
      <c r="CN144" s="39"/>
      <c r="CO144" s="39"/>
      <c r="CP144" s="39"/>
      <c r="CQ144" s="39"/>
      <c r="CR144" s="39"/>
      <c r="CS144" s="39"/>
      <c r="CT144" s="39"/>
      <c r="CU144" s="39"/>
      <c r="CV144" s="39"/>
      <c r="CW144" s="39"/>
    </row>
    <row r="145" spans="1:131" s="19" customFormat="1">
      <c r="A145" s="19" t="s">
        <v>495</v>
      </c>
      <c r="C145" s="44">
        <v>140.93369813388222</v>
      </c>
      <c r="D145" s="44">
        <v>54.291251986424662</v>
      </c>
      <c r="E145" s="44">
        <v>10.858250397284934</v>
      </c>
      <c r="F145" s="44">
        <v>65.149502383709603</v>
      </c>
      <c r="G145" s="44">
        <v>91.831113942706679</v>
      </c>
      <c r="H145" s="44">
        <v>91.416897017930239</v>
      </c>
      <c r="I145" s="44">
        <v>4049.4902811614388</v>
      </c>
      <c r="J145" s="44">
        <v>14.599198262207135</v>
      </c>
      <c r="K145" s="44">
        <v>38.160767401972556</v>
      </c>
      <c r="L145" s="80">
        <v>0.99548936186231096</v>
      </c>
      <c r="M145" s="44">
        <v>1.3388807942064129</v>
      </c>
      <c r="N145" s="44">
        <v>2.4287547726490603E-2</v>
      </c>
      <c r="O145" s="44">
        <v>8.9856369762993182</v>
      </c>
      <c r="P145" s="44">
        <v>8.4061946104275034</v>
      </c>
      <c r="Q145" s="44">
        <v>9.7245188632937474</v>
      </c>
      <c r="R145" s="44">
        <v>8.4602446053068849</v>
      </c>
      <c r="S145" s="44">
        <v>8.6220617659449079</v>
      </c>
      <c r="T145" s="44">
        <v>7.7730673008821558</v>
      </c>
      <c r="U145" s="44">
        <v>7.176732423620277</v>
      </c>
      <c r="V145" s="44">
        <v>7.5359481856216588</v>
      </c>
      <c r="W145" s="44">
        <v>6.6420792716976029</v>
      </c>
      <c r="X145" s="44">
        <v>7.6228946671588069</v>
      </c>
      <c r="Y145" s="44">
        <v>7.3754097501978677</v>
      </c>
      <c r="Z145" s="44">
        <v>8.3896929425544418</v>
      </c>
      <c r="AA145" s="44"/>
      <c r="AB145" s="44">
        <v>4.4091659303340478</v>
      </c>
      <c r="AC145" s="44">
        <v>3.9236185975906643</v>
      </c>
      <c r="AD145" s="44">
        <v>3.8382270008845643</v>
      </c>
      <c r="AE145" s="44">
        <v>3.8875469224657726</v>
      </c>
      <c r="AF145" s="44">
        <v>3.9079588655542943</v>
      </c>
      <c r="AG145" s="44">
        <v>3.2019071237615639</v>
      </c>
      <c r="AH145" s="44">
        <v>3.6105623530000779</v>
      </c>
      <c r="AI145" s="44">
        <v>3.0368794350666004</v>
      </c>
      <c r="AJ145" s="44">
        <v>3.4238124343198337</v>
      </c>
      <c r="AK145" s="44">
        <v>3.0723033653769125</v>
      </c>
      <c r="AL145" s="44">
        <v>3.7442624761977559</v>
      </c>
      <c r="AM145" s="39">
        <v>4.162972266324954</v>
      </c>
      <c r="AN145" s="39"/>
      <c r="AO145" s="39"/>
      <c r="AP145" s="39"/>
      <c r="AQ145" s="39"/>
      <c r="AR145" s="39"/>
      <c r="AS145" s="39"/>
      <c r="AT145" s="39"/>
      <c r="AU145" s="39"/>
      <c r="AV145" s="39"/>
      <c r="AW145" s="39"/>
      <c r="AX145" s="39"/>
      <c r="AY145" s="39"/>
      <c r="AZ145" s="39"/>
      <c r="BA145" s="39"/>
      <c r="BB145" s="39"/>
      <c r="BC145" s="39"/>
      <c r="BD145" s="39"/>
      <c r="BE145" s="39"/>
      <c r="BF145" s="39"/>
      <c r="BG145" s="39"/>
      <c r="BH145" s="39"/>
      <c r="BI145" s="39"/>
      <c r="BJ145" s="39"/>
      <c r="BK145" s="39"/>
      <c r="BL145" s="39"/>
      <c r="BM145" s="39"/>
      <c r="BN145" s="39"/>
      <c r="BO145" s="39"/>
      <c r="BP145" s="39"/>
      <c r="BQ145" s="39"/>
      <c r="BR145" s="39"/>
      <c r="BS145" s="39"/>
      <c r="BT145" s="39"/>
      <c r="BU145" s="39"/>
      <c r="BV145" s="39"/>
      <c r="BW145" s="39"/>
      <c r="BX145" s="39"/>
      <c r="BY145" s="39"/>
      <c r="BZ145" s="39"/>
      <c r="CA145" s="39"/>
      <c r="CB145" s="39"/>
      <c r="CC145" s="39"/>
      <c r="CD145" s="39"/>
      <c r="CE145" s="39"/>
      <c r="CF145" s="39"/>
      <c r="CG145" s="39"/>
      <c r="CH145" s="39"/>
      <c r="CI145" s="39"/>
      <c r="CJ145" s="39"/>
      <c r="CK145" s="39"/>
      <c r="CL145" s="39"/>
      <c r="CM145" s="39"/>
      <c r="CN145" s="39"/>
      <c r="CO145" s="39"/>
      <c r="CP145" s="39"/>
      <c r="CQ145" s="39"/>
      <c r="CR145" s="39"/>
      <c r="CS145" s="39"/>
      <c r="CT145" s="39"/>
      <c r="CU145" s="39"/>
      <c r="CV145" s="39"/>
      <c r="CW145" s="39"/>
    </row>
    <row r="146" spans="1:131" s="19" customFormat="1">
      <c r="A146" s="19" t="s">
        <v>496</v>
      </c>
      <c r="C146" s="44">
        <v>140.93369813388222</v>
      </c>
      <c r="D146" s="44">
        <v>54.291251986424662</v>
      </c>
      <c r="E146" s="44">
        <v>10.858250397284934</v>
      </c>
      <c r="F146" s="44">
        <v>65.149502383709603</v>
      </c>
      <c r="G146" s="44">
        <v>91.831113942706679</v>
      </c>
      <c r="H146" s="44">
        <v>91.416897017930239</v>
      </c>
      <c r="I146" s="44">
        <v>4049.4902811614388</v>
      </c>
      <c r="J146" s="44">
        <v>14.599198262207135</v>
      </c>
      <c r="K146" s="44">
        <v>38.160767401972556</v>
      </c>
      <c r="L146" s="80">
        <v>0.99548936186231096</v>
      </c>
      <c r="M146" s="44">
        <v>1.3388807942064129</v>
      </c>
      <c r="N146" s="44">
        <v>2.4287547726490603E-2</v>
      </c>
      <c r="O146" s="44">
        <v>8.9856369762993182</v>
      </c>
      <c r="P146" s="44">
        <v>8.4061946104275034</v>
      </c>
      <c r="Q146" s="44">
        <v>9.7245188632937474</v>
      </c>
      <c r="R146" s="44">
        <v>8.4602446053068849</v>
      </c>
      <c r="S146" s="44">
        <v>8.6220617659449079</v>
      </c>
      <c r="T146" s="44">
        <v>7.7730673008821558</v>
      </c>
      <c r="U146" s="44">
        <v>7.176732423620277</v>
      </c>
      <c r="V146" s="44">
        <v>7.5359481856216588</v>
      </c>
      <c r="W146" s="44">
        <v>6.6420792716976029</v>
      </c>
      <c r="X146" s="44">
        <v>7.6228946671588069</v>
      </c>
      <c r="Y146" s="44">
        <v>7.3754097501978677</v>
      </c>
      <c r="Z146" s="44">
        <v>8.3896929425544418</v>
      </c>
      <c r="AA146" s="44"/>
      <c r="AB146" s="44">
        <v>4.4091659303340478</v>
      </c>
      <c r="AC146" s="44">
        <v>3.9236185975906643</v>
      </c>
      <c r="AD146" s="44">
        <v>3.8382270008845643</v>
      </c>
      <c r="AE146" s="44">
        <v>3.8875469224657726</v>
      </c>
      <c r="AF146" s="44">
        <v>3.9079588655542943</v>
      </c>
      <c r="AG146" s="44">
        <v>3.2019071237615639</v>
      </c>
      <c r="AH146" s="44">
        <v>3.6105623530000779</v>
      </c>
      <c r="AI146" s="44">
        <v>3.0368794350666004</v>
      </c>
      <c r="AJ146" s="44">
        <v>3.4238124343198337</v>
      </c>
      <c r="AK146" s="44">
        <v>3.0723033653769125</v>
      </c>
      <c r="AL146" s="44">
        <v>3.7442624761977559</v>
      </c>
      <c r="AM146" s="39">
        <v>4.162972266324954</v>
      </c>
      <c r="AN146" s="39"/>
      <c r="AO146" s="39"/>
      <c r="AP146" s="39"/>
      <c r="AQ146" s="39"/>
      <c r="AR146" s="39"/>
      <c r="AS146" s="39"/>
      <c r="AT146" s="39"/>
      <c r="AU146" s="39"/>
      <c r="AV146" s="39"/>
      <c r="AW146" s="39"/>
      <c r="AX146" s="39"/>
      <c r="AY146" s="39"/>
      <c r="AZ146" s="39"/>
      <c r="BA146" s="39"/>
      <c r="BB146" s="39"/>
      <c r="BC146" s="39"/>
      <c r="BD146" s="39"/>
      <c r="BE146" s="39"/>
      <c r="BF146" s="39"/>
      <c r="BG146" s="39"/>
      <c r="BH146" s="39"/>
      <c r="BI146" s="39"/>
      <c r="BJ146" s="39"/>
      <c r="BK146" s="39"/>
      <c r="BL146" s="39"/>
      <c r="BM146" s="39"/>
      <c r="BN146" s="39"/>
      <c r="BO146" s="39"/>
      <c r="BP146" s="39"/>
      <c r="BQ146" s="39"/>
      <c r="BR146" s="39"/>
      <c r="BS146" s="39"/>
      <c r="BT146" s="39"/>
      <c r="BU146" s="39"/>
      <c r="BV146" s="39"/>
      <c r="BW146" s="39"/>
      <c r="BX146" s="39"/>
      <c r="BY146" s="39"/>
      <c r="BZ146" s="39"/>
      <c r="CA146" s="39"/>
      <c r="CB146" s="39"/>
      <c r="CC146" s="39"/>
      <c r="CD146" s="39"/>
      <c r="CE146" s="39"/>
      <c r="CF146" s="39"/>
      <c r="CG146" s="39"/>
      <c r="CH146" s="39"/>
      <c r="CI146" s="39"/>
      <c r="CJ146" s="39"/>
      <c r="CK146" s="39"/>
      <c r="CL146" s="39"/>
      <c r="CM146" s="39"/>
      <c r="CN146" s="39"/>
      <c r="CO146" s="39"/>
      <c r="CP146" s="39"/>
      <c r="CQ146" s="39"/>
      <c r="CR146" s="39"/>
      <c r="CS146" s="39"/>
      <c r="CT146" s="39"/>
      <c r="CU146" s="39"/>
      <c r="CV146" s="39"/>
      <c r="CW146" s="39"/>
    </row>
    <row r="147" spans="1:131" s="19" customFormat="1">
      <c r="A147" s="19" t="s">
        <v>497</v>
      </c>
      <c r="C147" s="44">
        <v>140.93369813388222</v>
      </c>
      <c r="D147" s="44">
        <v>54.291251986424662</v>
      </c>
      <c r="E147" s="44">
        <v>10.858250397284934</v>
      </c>
      <c r="F147" s="44">
        <v>65.149502383709603</v>
      </c>
      <c r="G147" s="44">
        <v>91.831113942706679</v>
      </c>
      <c r="H147" s="44">
        <v>91.416897017930239</v>
      </c>
      <c r="I147" s="44">
        <v>4049.4902811614388</v>
      </c>
      <c r="J147" s="44">
        <v>14.599198262207135</v>
      </c>
      <c r="K147" s="44">
        <v>38.160767401972556</v>
      </c>
      <c r="L147" s="80">
        <v>0.99548936186231096</v>
      </c>
      <c r="M147" s="44">
        <v>1.3388807942064129</v>
      </c>
      <c r="N147" s="44">
        <v>2.4287547726490603E-2</v>
      </c>
      <c r="O147" s="44">
        <v>8.9856369762993182</v>
      </c>
      <c r="P147" s="44">
        <v>8.4061946104275034</v>
      </c>
      <c r="Q147" s="44">
        <v>9.7245188632937474</v>
      </c>
      <c r="R147" s="44">
        <v>8.4602446053068849</v>
      </c>
      <c r="S147" s="44">
        <v>8.6220617659449079</v>
      </c>
      <c r="T147" s="44">
        <v>7.7730673008821558</v>
      </c>
      <c r="U147" s="44">
        <v>7.176732423620277</v>
      </c>
      <c r="V147" s="44">
        <v>7.5359481856216588</v>
      </c>
      <c r="W147" s="44">
        <v>6.6420792716976029</v>
      </c>
      <c r="X147" s="44">
        <v>7.6228946671588069</v>
      </c>
      <c r="Y147" s="44">
        <v>7.3754097501978677</v>
      </c>
      <c r="Z147" s="44">
        <v>8.3896929425544418</v>
      </c>
      <c r="AA147" s="44"/>
      <c r="AB147" s="44">
        <v>4.4091659303340478</v>
      </c>
      <c r="AC147" s="44">
        <v>3.9236185975906643</v>
      </c>
      <c r="AD147" s="44">
        <v>3.8382270008845643</v>
      </c>
      <c r="AE147" s="44">
        <v>3.8875469224657726</v>
      </c>
      <c r="AF147" s="44">
        <v>3.9079588655542943</v>
      </c>
      <c r="AG147" s="44">
        <v>3.2019071237615639</v>
      </c>
      <c r="AH147" s="44">
        <v>3.6105623530000779</v>
      </c>
      <c r="AI147" s="44">
        <v>3.0368794350666004</v>
      </c>
      <c r="AJ147" s="44">
        <v>3.4238124343198337</v>
      </c>
      <c r="AK147" s="44">
        <v>3.0723033653769125</v>
      </c>
      <c r="AL147" s="44">
        <v>3.7442624761977559</v>
      </c>
      <c r="AM147" s="39">
        <v>4.162972266324954</v>
      </c>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39"/>
      <c r="CM147" s="39"/>
      <c r="CN147" s="39"/>
      <c r="CO147" s="39"/>
      <c r="CP147" s="39"/>
      <c r="CQ147" s="39"/>
      <c r="CR147" s="39"/>
      <c r="CS147" s="39"/>
      <c r="CT147" s="39"/>
      <c r="CU147" s="39"/>
      <c r="CV147" s="39"/>
      <c r="CW147" s="39"/>
    </row>
    <row r="148" spans="1:131" s="19" customFormat="1">
      <c r="C148" s="39"/>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39"/>
      <c r="CM148" s="39"/>
      <c r="CN148" s="39"/>
      <c r="CO148" s="39"/>
      <c r="CP148" s="39"/>
      <c r="CQ148" s="39"/>
      <c r="CR148" s="39"/>
      <c r="CS148" s="39"/>
      <c r="CT148" s="39"/>
      <c r="CU148" s="39"/>
      <c r="CV148" s="39"/>
      <c r="CW148" s="39"/>
    </row>
    <row r="149" spans="1:131" s="19" customFormat="1">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19" customFormat="1">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19" customFormat="1">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19" customFormat="1">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19" customFormat="1">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19" customFormat="1">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19" customFormat="1">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19" customFormat="1">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19" customFormat="1">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19" customFormat="1">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sheetData>
  <mergeCells count="3">
    <mergeCell ref="I6:N6"/>
    <mergeCell ref="O6:P6"/>
    <mergeCell ref="R6:T6"/>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sheetPr codeName="Sheet14"/>
  <dimension ref="A1:EA158"/>
  <sheetViews>
    <sheetView topLeftCell="A14" zoomScaleNormal="100" workbookViewId="0">
      <selection activeCell="A28" sqref="A28:EA148"/>
    </sheetView>
  </sheetViews>
  <sheetFormatPr defaultRowHeight="12.75"/>
  <cols>
    <col min="1" max="1" width="43.5703125" customWidth="1"/>
    <col min="2" max="2" width="53.28515625" customWidth="1"/>
    <col min="3" max="3" width="17.42578125" bestFit="1" customWidth="1"/>
    <col min="4" max="4" width="12.140625" bestFit="1" customWidth="1"/>
    <col min="5" max="5" width="12.5703125" customWidth="1"/>
    <col min="6" max="6" width="13.7109375" customWidth="1"/>
    <col min="7" max="7" width="30.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0" t="s">
        <v>13</v>
      </c>
      <c r="B1" s="11"/>
      <c r="C1" s="11"/>
      <c r="D1" s="11"/>
      <c r="E1" s="11"/>
      <c r="F1" s="11"/>
      <c r="G1" s="11"/>
      <c r="H1" s="12"/>
      <c r="I1" s="13"/>
      <c r="J1" s="13"/>
      <c r="K1" s="13"/>
      <c r="L1" s="13"/>
      <c r="M1" s="13"/>
      <c r="N1" s="14"/>
      <c r="O1" s="15"/>
      <c r="P1" s="14"/>
      <c r="Q1" s="14"/>
      <c r="R1" s="14"/>
      <c r="S1" s="12"/>
      <c r="T1" s="12"/>
      <c r="U1" s="12"/>
      <c r="V1" s="14"/>
      <c r="W1" s="12"/>
      <c r="X1" s="12"/>
      <c r="Y1" s="12"/>
      <c r="Z1" s="12"/>
      <c r="AA1" s="12"/>
      <c r="AB1" s="12"/>
      <c r="AC1" s="12"/>
      <c r="AD1" s="12"/>
      <c r="AE1" s="12"/>
      <c r="AF1" s="12"/>
      <c r="AG1" s="12"/>
      <c r="AH1" s="12"/>
      <c r="AI1" s="12"/>
      <c r="AJ1" s="12"/>
      <c r="AK1" s="12"/>
      <c r="AL1" s="12"/>
      <c r="AM1" s="12"/>
      <c r="AN1" s="12"/>
      <c r="AO1" s="12"/>
      <c r="AP1" s="16"/>
      <c r="AQ1" s="12"/>
      <c r="AR1" s="12"/>
      <c r="AS1" s="12"/>
      <c r="AT1" s="12"/>
      <c r="AU1" s="12"/>
      <c r="AV1" s="16"/>
      <c r="AW1" s="12"/>
      <c r="AX1" s="12"/>
      <c r="AY1" s="12"/>
      <c r="AZ1" s="12"/>
      <c r="BA1" s="12"/>
      <c r="BB1" s="12"/>
      <c r="BC1" s="12"/>
      <c r="BD1" s="12"/>
      <c r="BE1" s="12"/>
      <c r="BF1" s="12"/>
      <c r="BG1" s="12"/>
      <c r="BH1" s="12"/>
      <c r="BI1" s="12"/>
      <c r="BJ1" s="12"/>
      <c r="BK1" s="12"/>
      <c r="BL1" s="12"/>
      <c r="BM1" s="17"/>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6"/>
      <c r="CQ1" s="12"/>
      <c r="CR1" s="12"/>
      <c r="CS1" s="12"/>
      <c r="CT1" s="12"/>
      <c r="CU1" s="12"/>
      <c r="CV1" s="12"/>
      <c r="CW1" s="12"/>
      <c r="CX1" s="12"/>
      <c r="CY1" s="12"/>
      <c r="CZ1" s="12"/>
      <c r="DA1" s="12"/>
    </row>
    <row r="2" spans="1:105">
      <c r="A2" s="18" t="s">
        <v>14</v>
      </c>
      <c r="B2" s="12" t="str">
        <f>[4]Summary!D2</f>
        <v>Assembly</v>
      </c>
      <c r="C2" s="12"/>
      <c r="D2" s="12"/>
      <c r="E2" s="12"/>
      <c r="F2" s="12"/>
      <c r="G2" s="12"/>
      <c r="H2" s="12"/>
      <c r="I2" s="13"/>
      <c r="J2" s="13"/>
      <c r="K2" s="13"/>
      <c r="L2" s="13"/>
      <c r="M2" s="13"/>
      <c r="N2" s="14"/>
      <c r="O2" s="14"/>
      <c r="P2" s="14"/>
      <c r="Q2" s="14"/>
      <c r="R2" s="14"/>
      <c r="S2" s="12"/>
      <c r="T2" s="12"/>
      <c r="U2" s="12"/>
      <c r="V2" s="14"/>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6"/>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row>
    <row r="3" spans="1:105">
      <c r="A3" s="18" t="s">
        <v>15</v>
      </c>
      <c r="B3" s="19"/>
      <c r="C3" s="18">
        <v>2012</v>
      </c>
      <c r="D3" s="19"/>
      <c r="E3" s="19"/>
      <c r="F3" s="19"/>
      <c r="G3" s="19"/>
      <c r="H3" s="19"/>
      <c r="I3" s="19"/>
      <c r="J3" s="20"/>
      <c r="K3" s="21"/>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21"/>
      <c r="CP3" s="21"/>
      <c r="CQ3" s="19"/>
      <c r="CR3" s="19"/>
      <c r="CS3" s="19"/>
      <c r="CT3" s="19"/>
      <c r="CU3" s="19"/>
      <c r="CV3" s="19"/>
      <c r="CW3" s="19"/>
      <c r="CX3" s="19"/>
      <c r="CY3" s="19"/>
      <c r="CZ3" s="19"/>
      <c r="DA3" s="19"/>
    </row>
    <row r="4" spans="1:105">
      <c r="A4" s="97"/>
      <c r="B4" s="101" t="s">
        <v>305</v>
      </c>
      <c r="C4" s="102">
        <v>1.107352410306802</v>
      </c>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row>
    <row r="5" spans="1:105">
      <c r="A5" s="22">
        <v>1</v>
      </c>
      <c r="B5" s="22">
        <v>2</v>
      </c>
      <c r="C5" s="22">
        <v>3</v>
      </c>
      <c r="D5" s="22">
        <v>4</v>
      </c>
      <c r="E5" s="22">
        <v>5</v>
      </c>
      <c r="F5" s="22">
        <v>6</v>
      </c>
      <c r="G5" s="22">
        <v>7</v>
      </c>
      <c r="H5" s="22">
        <v>8</v>
      </c>
      <c r="I5" s="22">
        <v>9</v>
      </c>
      <c r="J5" s="22">
        <v>10</v>
      </c>
      <c r="K5" s="22">
        <v>11</v>
      </c>
      <c r="L5" s="22">
        <v>12</v>
      </c>
      <c r="M5" s="22">
        <v>13</v>
      </c>
      <c r="N5" s="22">
        <v>14</v>
      </c>
      <c r="O5" s="22">
        <v>15</v>
      </c>
      <c r="P5" s="22">
        <v>16</v>
      </c>
      <c r="Q5" s="22">
        <v>17</v>
      </c>
      <c r="R5" s="22">
        <v>18</v>
      </c>
      <c r="S5" s="22">
        <v>19</v>
      </c>
      <c r="T5" s="22">
        <v>20</v>
      </c>
      <c r="U5" s="22">
        <v>21</v>
      </c>
      <c r="V5" s="22">
        <v>22</v>
      </c>
      <c r="W5" s="22">
        <v>23</v>
      </c>
      <c r="X5" s="22">
        <v>24</v>
      </c>
      <c r="Y5" s="22">
        <v>25</v>
      </c>
      <c r="Z5" s="22">
        <v>26</v>
      </c>
      <c r="AA5" s="22">
        <v>27</v>
      </c>
      <c r="AB5" s="22">
        <v>28</v>
      </c>
      <c r="AC5" s="22">
        <v>29</v>
      </c>
      <c r="AD5" s="22">
        <v>30</v>
      </c>
      <c r="AE5" s="22">
        <v>31</v>
      </c>
      <c r="AF5" s="22">
        <v>32</v>
      </c>
      <c r="AG5" s="22">
        <v>33</v>
      </c>
      <c r="AH5" s="22">
        <v>34</v>
      </c>
      <c r="AI5" s="22">
        <v>35</v>
      </c>
      <c r="AJ5" s="22">
        <v>36</v>
      </c>
      <c r="AK5" s="22">
        <v>37</v>
      </c>
      <c r="AL5" s="22">
        <v>38</v>
      </c>
      <c r="AM5" s="22">
        <v>39</v>
      </c>
      <c r="AN5" s="22">
        <v>40</v>
      </c>
      <c r="AO5" s="22">
        <v>41</v>
      </c>
      <c r="AP5" s="22">
        <v>42</v>
      </c>
      <c r="AQ5" s="22">
        <v>43</v>
      </c>
      <c r="AR5" s="22">
        <v>44</v>
      </c>
      <c r="AS5" s="22">
        <v>45</v>
      </c>
      <c r="AT5" s="22">
        <v>46</v>
      </c>
      <c r="AU5" s="22">
        <v>47</v>
      </c>
      <c r="AV5" s="22">
        <v>48</v>
      </c>
      <c r="AW5" s="22">
        <v>49</v>
      </c>
      <c r="AX5" s="22">
        <v>50</v>
      </c>
      <c r="AY5" s="22">
        <v>51</v>
      </c>
      <c r="AZ5" s="22">
        <v>52</v>
      </c>
      <c r="BA5" s="22">
        <v>53</v>
      </c>
      <c r="BB5" s="22">
        <v>54</v>
      </c>
      <c r="BC5" s="22">
        <v>55</v>
      </c>
      <c r="BD5" s="22">
        <v>56</v>
      </c>
      <c r="BE5" s="22">
        <v>57</v>
      </c>
      <c r="BF5" s="22">
        <v>58</v>
      </c>
      <c r="BG5" s="22">
        <v>59</v>
      </c>
      <c r="BH5" s="22">
        <v>60</v>
      </c>
      <c r="BI5" s="22">
        <v>61</v>
      </c>
      <c r="BJ5" s="22">
        <v>62</v>
      </c>
      <c r="BK5" s="22">
        <v>63</v>
      </c>
      <c r="BL5" s="22">
        <v>64</v>
      </c>
      <c r="BM5" s="22">
        <v>65</v>
      </c>
      <c r="BN5" s="22">
        <v>66</v>
      </c>
      <c r="BO5" s="22">
        <v>67</v>
      </c>
      <c r="BP5" s="22">
        <v>68</v>
      </c>
      <c r="BQ5" s="22">
        <v>69</v>
      </c>
      <c r="BR5" s="22">
        <v>70</v>
      </c>
      <c r="BS5" s="22">
        <v>71</v>
      </c>
      <c r="BT5" s="22">
        <v>72</v>
      </c>
      <c r="BU5" s="22">
        <v>73</v>
      </c>
      <c r="BV5" s="22">
        <v>74</v>
      </c>
      <c r="BW5" s="22">
        <v>75</v>
      </c>
      <c r="BX5" s="22">
        <v>76</v>
      </c>
      <c r="BY5" s="22">
        <v>77</v>
      </c>
      <c r="BZ5" s="22">
        <v>78</v>
      </c>
      <c r="CA5" s="22">
        <v>79</v>
      </c>
      <c r="CB5" s="22">
        <v>80</v>
      </c>
      <c r="CC5" s="22">
        <v>81</v>
      </c>
      <c r="CD5" s="22">
        <v>82</v>
      </c>
      <c r="CE5" s="22">
        <v>83</v>
      </c>
      <c r="CF5" s="22">
        <v>84</v>
      </c>
      <c r="CG5" s="22">
        <v>85</v>
      </c>
      <c r="CH5" s="22">
        <v>86</v>
      </c>
      <c r="CI5" s="22">
        <v>87</v>
      </c>
      <c r="CJ5" s="22">
        <v>88</v>
      </c>
      <c r="CK5" s="22">
        <v>89</v>
      </c>
      <c r="CL5" s="22">
        <v>90</v>
      </c>
      <c r="CM5" s="22">
        <v>91</v>
      </c>
      <c r="CN5" s="22">
        <v>92</v>
      </c>
      <c r="CO5" s="22">
        <v>93</v>
      </c>
      <c r="CP5" s="22">
        <v>94</v>
      </c>
      <c r="CQ5" s="22">
        <v>95</v>
      </c>
      <c r="CR5" s="22">
        <v>96</v>
      </c>
      <c r="CS5" s="22">
        <v>97</v>
      </c>
      <c r="CT5" s="22">
        <v>98</v>
      </c>
      <c r="CU5" s="22">
        <v>99</v>
      </c>
      <c r="CV5" s="22">
        <v>100</v>
      </c>
      <c r="CW5" s="22">
        <v>101</v>
      </c>
      <c r="CX5" s="22">
        <v>102</v>
      </c>
      <c r="CY5" s="22">
        <v>103</v>
      </c>
      <c r="CZ5" s="22">
        <v>104</v>
      </c>
      <c r="DA5" s="22">
        <v>105</v>
      </c>
    </row>
    <row r="6" spans="1:105">
      <c r="A6" s="23" t="s">
        <v>16</v>
      </c>
      <c r="B6" s="24"/>
      <c r="C6" s="24"/>
      <c r="D6" s="24"/>
      <c r="E6" s="24"/>
      <c r="F6" s="24"/>
      <c r="G6" s="25"/>
      <c r="H6" s="26"/>
      <c r="I6" s="295" t="s">
        <v>17</v>
      </c>
      <c r="J6" s="296"/>
      <c r="K6" s="296"/>
      <c r="L6" s="296"/>
      <c r="M6" s="296"/>
      <c r="N6" s="297"/>
      <c r="O6" s="298" t="s">
        <v>18</v>
      </c>
      <c r="P6" s="299"/>
      <c r="Q6" s="27" t="s">
        <v>19</v>
      </c>
      <c r="R6" s="300" t="s">
        <v>20</v>
      </c>
      <c r="S6" s="300"/>
      <c r="T6" s="300"/>
      <c r="U6" s="28"/>
      <c r="V6" s="28"/>
      <c r="W6" s="28"/>
      <c r="X6" s="29"/>
      <c r="Y6" s="30"/>
      <c r="Z6" s="28"/>
      <c r="AA6" s="28"/>
      <c r="AB6" s="28"/>
      <c r="AC6" s="28"/>
      <c r="AD6" s="28"/>
      <c r="AE6" s="31"/>
      <c r="AF6" s="31"/>
      <c r="AG6" s="31"/>
      <c r="AH6" s="31"/>
      <c r="AI6" s="31"/>
      <c r="AJ6" s="31"/>
      <c r="AK6" s="31"/>
      <c r="AL6" s="31"/>
      <c r="AM6" s="31"/>
      <c r="AN6" s="31"/>
      <c r="AO6" s="31"/>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row>
    <row r="7" spans="1:105" ht="39.75" customHeight="1">
      <c r="A7" s="32" t="s">
        <v>21</v>
      </c>
      <c r="B7" s="32" t="s">
        <v>22</v>
      </c>
      <c r="C7" s="32" t="s">
        <v>23</v>
      </c>
      <c r="D7" s="32" t="s">
        <v>24</v>
      </c>
      <c r="E7" s="32" t="s">
        <v>25</v>
      </c>
      <c r="F7" s="33" t="s">
        <v>26</v>
      </c>
      <c r="G7" s="32" t="s">
        <v>27</v>
      </c>
      <c r="H7" s="34" t="s">
        <v>28</v>
      </c>
      <c r="I7" s="34" t="s">
        <v>29</v>
      </c>
      <c r="J7" s="34" t="s">
        <v>30</v>
      </c>
      <c r="K7" s="34" t="s">
        <v>31</v>
      </c>
      <c r="L7" s="34" t="s">
        <v>32</v>
      </c>
      <c r="M7" s="34" t="s">
        <v>33</v>
      </c>
      <c r="N7" s="34" t="s">
        <v>34</v>
      </c>
      <c r="O7" s="35" t="s">
        <v>35</v>
      </c>
      <c r="P7" s="34" t="s">
        <v>27</v>
      </c>
      <c r="Q7" s="36" t="s">
        <v>36</v>
      </c>
      <c r="R7" s="37" t="s">
        <v>37</v>
      </c>
      <c r="S7" s="37" t="s">
        <v>38</v>
      </c>
      <c r="T7" s="37" t="s">
        <v>39</v>
      </c>
      <c r="U7" s="38"/>
      <c r="V7" s="38"/>
      <c r="W7" s="38"/>
      <c r="X7" s="38"/>
      <c r="Y7" s="38"/>
      <c r="Z7" s="38"/>
      <c r="AA7" s="38"/>
      <c r="AB7" s="38"/>
      <c r="AC7" s="38"/>
      <c r="AD7" s="38"/>
      <c r="AE7" s="31"/>
      <c r="AF7" s="31"/>
      <c r="AG7" s="31"/>
      <c r="AH7" s="31"/>
      <c r="AI7" s="31"/>
      <c r="AJ7" s="31"/>
      <c r="AK7" s="31"/>
      <c r="AL7" s="31"/>
      <c r="AM7" s="31"/>
      <c r="AN7" s="31"/>
      <c r="AO7" s="31"/>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row>
    <row r="8" spans="1:105">
      <c r="A8" s="19" t="str">
        <f>MMap!A11</f>
        <v>WHTanks-NR-Large Off</v>
      </c>
      <c r="B8" s="224" t="str">
        <f>A8</f>
        <v>WHTanks-NR-Large Off</v>
      </c>
      <c r="C8" s="45">
        <f>MMap!I29</f>
        <v>173.8216734916555</v>
      </c>
      <c r="D8" s="45">
        <f>MMap!H11</f>
        <v>13</v>
      </c>
      <c r="E8" s="45">
        <f>MMap!J29</f>
        <v>53.717845360451633</v>
      </c>
      <c r="F8" s="45"/>
      <c r="G8" s="45" t="s">
        <v>432</v>
      </c>
      <c r="H8" s="45">
        <f>MMap!L29</f>
        <v>0</v>
      </c>
      <c r="I8" s="45"/>
      <c r="J8" s="45"/>
      <c r="K8" s="45"/>
      <c r="L8" s="45"/>
      <c r="M8" s="45"/>
      <c r="N8" s="45"/>
      <c r="O8" s="45">
        <f>MMap!M29</f>
        <v>0</v>
      </c>
      <c r="P8" s="45" t="s">
        <v>432</v>
      </c>
      <c r="Q8" s="45" t="s">
        <v>403</v>
      </c>
      <c r="R8" s="45"/>
      <c r="S8" s="45"/>
      <c r="T8" s="45"/>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19"/>
      <c r="CY8" s="16"/>
      <c r="CZ8" s="16"/>
      <c r="DA8" s="16"/>
    </row>
    <row r="9" spans="1:105">
      <c r="A9" s="19" t="str">
        <f>MMap!A12</f>
        <v>WHTanks-NR-Medium Off</v>
      </c>
      <c r="B9" s="224" t="str">
        <f t="shared" ref="B9:B25" si="0">A9</f>
        <v>WHTanks-NR-Medium Off</v>
      </c>
      <c r="C9" s="45">
        <f>MMap!I30</f>
        <v>173.8216734916555</v>
      </c>
      <c r="D9" s="45">
        <f>MMap!H12</f>
        <v>13</v>
      </c>
      <c r="E9" s="45">
        <f>MMap!J30</f>
        <v>53.717845360451633</v>
      </c>
      <c r="F9" s="45"/>
      <c r="G9" s="45" t="s">
        <v>432</v>
      </c>
      <c r="H9" s="45">
        <f>MMap!L30</f>
        <v>0</v>
      </c>
      <c r="O9" s="45">
        <f>MMap!M30</f>
        <v>0</v>
      </c>
      <c r="P9" s="45" t="s">
        <v>432</v>
      </c>
      <c r="Q9" s="45" t="s">
        <v>403</v>
      </c>
    </row>
    <row r="10" spans="1:105">
      <c r="A10" s="19" t="str">
        <f>MMap!A13</f>
        <v>WHTanks-NR-Small Off</v>
      </c>
      <c r="B10" s="224" t="str">
        <f t="shared" si="0"/>
        <v>WHTanks-NR-Small Off</v>
      </c>
      <c r="C10" s="45">
        <f>MMap!I31</f>
        <v>173.8216734916555</v>
      </c>
      <c r="D10" s="45">
        <f>MMap!H13</f>
        <v>13</v>
      </c>
      <c r="E10" s="45">
        <f>MMap!J31</f>
        <v>53.717845360451633</v>
      </c>
      <c r="F10" s="45"/>
      <c r="G10" s="45" t="s">
        <v>432</v>
      </c>
      <c r="H10" s="45">
        <f>MMap!L31</f>
        <v>0</v>
      </c>
      <c r="O10" s="45">
        <f>MMap!M31</f>
        <v>0</v>
      </c>
      <c r="P10" s="45" t="s">
        <v>432</v>
      </c>
      <c r="Q10" s="45" t="s">
        <v>403</v>
      </c>
    </row>
    <row r="11" spans="1:105">
      <c r="A11" s="19" t="str">
        <f>MMap!A14</f>
        <v>WHTanks-NR-Xlarge Ret</v>
      </c>
      <c r="B11" s="224" t="str">
        <f t="shared" si="0"/>
        <v>WHTanks-NR-Xlarge Ret</v>
      </c>
      <c r="C11" s="45">
        <f>MMap!I32</f>
        <v>162.66563353925281</v>
      </c>
      <c r="D11" s="45">
        <f>MMap!H14</f>
        <v>13</v>
      </c>
      <c r="E11" s="45">
        <f>MMap!J32</f>
        <v>45.7202416054715</v>
      </c>
      <c r="F11" s="45"/>
      <c r="G11" s="45" t="s">
        <v>432</v>
      </c>
      <c r="H11" s="45">
        <f>MMap!L32</f>
        <v>0</v>
      </c>
      <c r="O11" s="45">
        <f>MMap!M32</f>
        <v>0</v>
      </c>
      <c r="P11" s="45" t="s">
        <v>432</v>
      </c>
      <c r="Q11" s="45" t="s">
        <v>403</v>
      </c>
    </row>
    <row r="12" spans="1:105">
      <c r="A12" s="19" t="str">
        <f>MMap!A15</f>
        <v>WHTanks-NR-Large Ret</v>
      </c>
      <c r="B12" s="224" t="str">
        <f t="shared" si="0"/>
        <v>WHTanks-NR-Large Ret</v>
      </c>
      <c r="C12" s="45">
        <f>MMap!I33</f>
        <v>162.66563353925281</v>
      </c>
      <c r="D12" s="45">
        <f>MMap!H15</f>
        <v>13</v>
      </c>
      <c r="E12" s="45">
        <f>MMap!J33</f>
        <v>45.7202416054715</v>
      </c>
      <c r="F12" s="45"/>
      <c r="G12" s="45" t="s">
        <v>432</v>
      </c>
      <c r="H12" s="45">
        <f>MMap!L33</f>
        <v>0</v>
      </c>
      <c r="O12" s="45">
        <f>MMap!M33</f>
        <v>0</v>
      </c>
      <c r="P12" s="45" t="s">
        <v>432</v>
      </c>
      <c r="Q12" s="45" t="s">
        <v>403</v>
      </c>
    </row>
    <row r="13" spans="1:105">
      <c r="A13" s="19" t="str">
        <f>MMap!A16</f>
        <v>WHTanks-NR-Medium Ret</v>
      </c>
      <c r="B13" s="224" t="str">
        <f t="shared" si="0"/>
        <v>WHTanks-NR-Medium Ret</v>
      </c>
      <c r="C13" s="45">
        <f>MMap!I34</f>
        <v>162.66563353925281</v>
      </c>
      <c r="D13" s="45">
        <f>MMap!H16</f>
        <v>13</v>
      </c>
      <c r="E13" s="45">
        <f>MMap!J34</f>
        <v>45.7202416054715</v>
      </c>
      <c r="F13" s="45"/>
      <c r="G13" s="45" t="s">
        <v>432</v>
      </c>
      <c r="H13" s="45">
        <f>MMap!L34</f>
        <v>0</v>
      </c>
      <c r="O13" s="45">
        <f>MMap!M34</f>
        <v>0</v>
      </c>
      <c r="P13" s="45" t="s">
        <v>432</v>
      </c>
      <c r="Q13" s="45" t="s">
        <v>403</v>
      </c>
    </row>
    <row r="14" spans="1:105">
      <c r="A14" s="19" t="str">
        <f>MMap!A17</f>
        <v>WHTanks-NR-Small Ret</v>
      </c>
      <c r="B14" s="224" t="str">
        <f t="shared" si="0"/>
        <v>WHTanks-NR-Small Ret</v>
      </c>
      <c r="C14" s="45">
        <f>MMap!I35</f>
        <v>162.66563353925281</v>
      </c>
      <c r="D14" s="45">
        <f>MMap!H17</f>
        <v>13</v>
      </c>
      <c r="E14" s="45">
        <f>MMap!J35</f>
        <v>45.7202416054715</v>
      </c>
      <c r="F14" s="45"/>
      <c r="G14" s="45" t="s">
        <v>432</v>
      </c>
      <c r="H14" s="45">
        <f>MMap!L35</f>
        <v>0</v>
      </c>
      <c r="O14" s="45">
        <f>MMap!M35</f>
        <v>0</v>
      </c>
      <c r="P14" s="45" t="s">
        <v>432</v>
      </c>
      <c r="Q14" s="45" t="s">
        <v>403</v>
      </c>
    </row>
    <row r="15" spans="1:105">
      <c r="A15" s="19" t="str">
        <f>MMap!A18</f>
        <v>WHTanks-NR-School K-12</v>
      </c>
      <c r="B15" s="224" t="str">
        <f t="shared" si="0"/>
        <v>WHTanks-NR-School K-12</v>
      </c>
      <c r="C15" s="45">
        <f>MMap!I36</f>
        <v>300.64434978952494</v>
      </c>
      <c r="D15" s="45">
        <f>MMap!H18</f>
        <v>13</v>
      </c>
      <c r="E15" s="45">
        <f>MMap!J36</f>
        <v>103.6347070974122</v>
      </c>
      <c r="F15" s="45"/>
      <c r="G15" s="45" t="s">
        <v>432</v>
      </c>
      <c r="H15" s="45">
        <f>MMap!L36</f>
        <v>0</v>
      </c>
      <c r="O15" s="45">
        <f>MMap!M36</f>
        <v>0</v>
      </c>
      <c r="P15" s="45" t="s">
        <v>432</v>
      </c>
      <c r="Q15" s="45" t="s">
        <v>403</v>
      </c>
    </row>
    <row r="16" spans="1:105">
      <c r="A16" s="19" t="str">
        <f>MMap!A19</f>
        <v>WHTanks-NR-University</v>
      </c>
      <c r="B16" s="224" t="str">
        <f t="shared" si="0"/>
        <v>WHTanks-NR-University</v>
      </c>
      <c r="C16" s="45">
        <f>MMap!I37</f>
        <v>131.13695086996103</v>
      </c>
      <c r="D16" s="45">
        <f>MMap!H19</f>
        <v>13</v>
      </c>
      <c r="E16" s="45">
        <f>MMap!J37</f>
        <v>54.291251986424662</v>
      </c>
      <c r="F16" s="45"/>
      <c r="G16" s="45" t="s">
        <v>432</v>
      </c>
      <c r="H16" s="45">
        <f>MMap!L37</f>
        <v>0</v>
      </c>
      <c r="O16" s="45">
        <f>MMap!M37</f>
        <v>0</v>
      </c>
      <c r="P16" s="45" t="s">
        <v>432</v>
      </c>
      <c r="Q16" s="45" t="s">
        <v>403</v>
      </c>
    </row>
    <row r="17" spans="1:131">
      <c r="A17" s="19" t="str">
        <f>MMap!A20</f>
        <v>WHTanks-NR-Warehouse</v>
      </c>
      <c r="B17" s="224" t="str">
        <f t="shared" si="0"/>
        <v>WHTanks-NR-Warehouse</v>
      </c>
      <c r="C17" s="45">
        <f>MMap!I38</f>
        <v>162.97860198933802</v>
      </c>
      <c r="D17" s="45">
        <f>MMap!H20</f>
        <v>13</v>
      </c>
      <c r="E17" s="45">
        <f>MMap!J38</f>
        <v>60.287615069696891</v>
      </c>
      <c r="F17" s="45"/>
      <c r="G17" s="45" t="s">
        <v>432</v>
      </c>
      <c r="H17" s="45">
        <f>MMap!L38</f>
        <v>0</v>
      </c>
      <c r="O17" s="45">
        <f>MMap!M38</f>
        <v>0</v>
      </c>
      <c r="P17" s="45" t="s">
        <v>432</v>
      </c>
      <c r="Q17" s="45" t="s">
        <v>403</v>
      </c>
    </row>
    <row r="18" spans="1:131">
      <c r="A18" s="19" t="str">
        <f>MMap!A21</f>
        <v>WHTanks-NR-Supermarket</v>
      </c>
      <c r="B18" s="224" t="str">
        <f t="shared" si="0"/>
        <v>WHTanks-NR-Supermarket</v>
      </c>
      <c r="C18" s="45">
        <f>MMap!I39</f>
        <v>222.86747099807513</v>
      </c>
      <c r="D18" s="45">
        <f>MMap!H21</f>
        <v>13</v>
      </c>
      <c r="E18" s="45">
        <f>MMap!J39</f>
        <v>63.074746599256621</v>
      </c>
      <c r="F18" s="45"/>
      <c r="G18" s="45" t="s">
        <v>432</v>
      </c>
      <c r="H18" s="45">
        <f>MMap!L39</f>
        <v>0</v>
      </c>
      <c r="O18" s="45">
        <f>MMap!M39</f>
        <v>0</v>
      </c>
      <c r="P18" s="45" t="s">
        <v>432</v>
      </c>
      <c r="Q18" s="45" t="s">
        <v>403</v>
      </c>
    </row>
    <row r="19" spans="1:131">
      <c r="A19" s="19" t="str">
        <f>MMap!A22</f>
        <v>WHTanks-NR-MiniMart</v>
      </c>
      <c r="B19" s="224" t="str">
        <f t="shared" si="0"/>
        <v>WHTanks-NR-MiniMart</v>
      </c>
      <c r="C19" s="45">
        <f>MMap!I40</f>
        <v>222.86747099807513</v>
      </c>
      <c r="D19" s="45">
        <f>MMap!H22</f>
        <v>13</v>
      </c>
      <c r="E19" s="45">
        <f>MMap!J40</f>
        <v>63.074746599256621</v>
      </c>
      <c r="F19" s="45"/>
      <c r="G19" s="45" t="s">
        <v>432</v>
      </c>
      <c r="H19" s="45">
        <f>MMap!L40</f>
        <v>0</v>
      </c>
      <c r="O19" s="45">
        <f>MMap!M40</f>
        <v>0</v>
      </c>
      <c r="P19" s="45" t="s">
        <v>432</v>
      </c>
      <c r="Q19" s="45" t="s">
        <v>403</v>
      </c>
    </row>
    <row r="20" spans="1:131">
      <c r="A20" s="19" t="str">
        <f>MMap!A23</f>
        <v>WHTanks-NR-Restaurant</v>
      </c>
      <c r="B20" s="224" t="str">
        <f t="shared" si="0"/>
        <v>WHTanks-NR-Restaurant</v>
      </c>
      <c r="C20" s="45">
        <f>MMap!I41</f>
        <v>245.20150034252799</v>
      </c>
      <c r="D20" s="45">
        <f>MMap!H23</f>
        <v>13</v>
      </c>
      <c r="E20" s="45">
        <f>MMap!J41</f>
        <v>93.19321657875993</v>
      </c>
      <c r="F20" s="45"/>
      <c r="G20" s="45" t="s">
        <v>432</v>
      </c>
      <c r="H20" s="45">
        <f>MMap!L41</f>
        <v>0</v>
      </c>
      <c r="O20" s="45">
        <f>MMap!M41</f>
        <v>0</v>
      </c>
      <c r="P20" s="45" t="s">
        <v>432</v>
      </c>
      <c r="Q20" s="45" t="s">
        <v>403</v>
      </c>
    </row>
    <row r="21" spans="1:131">
      <c r="A21" s="19" t="str">
        <f>MMap!A24</f>
        <v>WHTanks-NR-Lodging</v>
      </c>
      <c r="B21" s="224" t="str">
        <f t="shared" si="0"/>
        <v>WHTanks-NR-Lodging</v>
      </c>
      <c r="C21" s="45">
        <f>MMap!I42</f>
        <v>177.39990080508278</v>
      </c>
      <c r="D21" s="45">
        <f>MMap!H24</f>
        <v>13</v>
      </c>
      <c r="E21" s="45">
        <f>MMap!J42</f>
        <v>66.945860992660556</v>
      </c>
      <c r="F21" s="45"/>
      <c r="G21" s="45" t="s">
        <v>432</v>
      </c>
      <c r="H21" s="45">
        <f>MMap!L42</f>
        <v>0</v>
      </c>
      <c r="O21" s="45">
        <f>MMap!M42</f>
        <v>0</v>
      </c>
      <c r="P21" s="45" t="s">
        <v>432</v>
      </c>
      <c r="Q21" s="45" t="s">
        <v>403</v>
      </c>
    </row>
    <row r="22" spans="1:131">
      <c r="A22" s="19" t="str">
        <f>MMap!A25</f>
        <v>WHTanks-NR-Hospital</v>
      </c>
      <c r="B22" s="224" t="str">
        <f t="shared" si="0"/>
        <v>WHTanks-NR-Hospital</v>
      </c>
      <c r="C22" s="45">
        <f>MMap!I43</f>
        <v>131.13695086996103</v>
      </c>
      <c r="D22" s="45">
        <f>MMap!H25</f>
        <v>13</v>
      </c>
      <c r="E22" s="45">
        <f>MMap!J43</f>
        <v>54.291251986424662</v>
      </c>
      <c r="F22" s="45"/>
      <c r="G22" s="45" t="s">
        <v>432</v>
      </c>
      <c r="H22" s="45">
        <f>MMap!L43</f>
        <v>0</v>
      </c>
      <c r="O22" s="45">
        <f>MMap!M43</f>
        <v>0</v>
      </c>
      <c r="P22" s="45" t="s">
        <v>432</v>
      </c>
      <c r="Q22" s="45" t="s">
        <v>403</v>
      </c>
    </row>
    <row r="23" spans="1:131">
      <c r="A23" s="19" t="str">
        <f>MMap!A26</f>
        <v>WHTanks-NR-Residential Care</v>
      </c>
      <c r="B23" s="224" t="str">
        <f t="shared" si="0"/>
        <v>WHTanks-NR-Residential Care</v>
      </c>
      <c r="C23" s="45">
        <f>MMap!I44</f>
        <v>131.13695086996103</v>
      </c>
      <c r="D23" s="45">
        <f>MMap!H26</f>
        <v>13</v>
      </c>
      <c r="E23" s="45">
        <f>MMap!J44</f>
        <v>54.291251986424662</v>
      </c>
      <c r="F23" s="45"/>
      <c r="G23" s="45" t="s">
        <v>432</v>
      </c>
      <c r="H23" s="45">
        <f>MMap!L44</f>
        <v>0</v>
      </c>
      <c r="O23" s="45">
        <f>MMap!M44</f>
        <v>0</v>
      </c>
      <c r="P23" s="45" t="s">
        <v>432</v>
      </c>
      <c r="Q23" s="45" t="s">
        <v>403</v>
      </c>
    </row>
    <row r="24" spans="1:131">
      <c r="A24" s="19" t="str">
        <f>MMap!A27</f>
        <v>WHTanks-NR-Assembly</v>
      </c>
      <c r="B24" s="224" t="str">
        <f t="shared" si="0"/>
        <v>WHTanks-NR-Assembly</v>
      </c>
      <c r="C24" s="45">
        <f>MMap!I45</f>
        <v>242.92494258501361</v>
      </c>
      <c r="D24" s="45">
        <f>MMap!H27</f>
        <v>13</v>
      </c>
      <c r="E24" s="45">
        <f>MMap!J45</f>
        <v>87.890495677871499</v>
      </c>
      <c r="F24" s="45"/>
      <c r="G24" s="45" t="s">
        <v>432</v>
      </c>
      <c r="H24" s="45">
        <f>MMap!L45</f>
        <v>0</v>
      </c>
      <c r="O24" s="45">
        <f>MMap!M45</f>
        <v>0</v>
      </c>
      <c r="P24" s="45" t="s">
        <v>432</v>
      </c>
      <c r="Q24" s="45" t="s">
        <v>403</v>
      </c>
    </row>
    <row r="25" spans="1:131">
      <c r="A25" s="19" t="str">
        <f>MMap!A28</f>
        <v>WHTanks-NR-Other</v>
      </c>
      <c r="B25" s="224" t="str">
        <f t="shared" si="0"/>
        <v>WHTanks-NR-Other</v>
      </c>
      <c r="C25" s="45">
        <f>MMap!I46</f>
        <v>220.0958994315346</v>
      </c>
      <c r="D25" s="45">
        <f>MMap!H28</f>
        <v>13</v>
      </c>
      <c r="E25" s="45">
        <f>MMap!J46</f>
        <v>65.564766921203187</v>
      </c>
      <c r="F25" s="45"/>
      <c r="G25" s="45" t="s">
        <v>432</v>
      </c>
      <c r="H25" s="45">
        <f>MMap!L46</f>
        <v>0</v>
      </c>
      <c r="O25" s="45">
        <f>MMap!M46</f>
        <v>0</v>
      </c>
      <c r="P25" s="45" t="s">
        <v>432</v>
      </c>
      <c r="Q25" s="45" t="s">
        <v>403</v>
      </c>
    </row>
    <row r="28" spans="1:131">
      <c r="A28" s="19"/>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c r="DW28" s="19"/>
      <c r="DX28" s="19"/>
      <c r="DY28" s="19"/>
      <c r="DZ28" s="19"/>
      <c r="EA28" s="19"/>
    </row>
    <row r="29" spans="1:131">
      <c r="A29" s="48" t="s">
        <v>74</v>
      </c>
      <c r="B29" s="4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19"/>
      <c r="DO29" s="19"/>
      <c r="DP29" s="19"/>
      <c r="DQ29" s="19"/>
      <c r="DR29" s="19"/>
      <c r="DS29" s="19"/>
      <c r="DT29" s="19"/>
      <c r="DU29" s="19"/>
      <c r="DV29" s="19"/>
      <c r="DW29" s="19"/>
      <c r="DX29" s="19"/>
      <c r="DY29" s="19"/>
      <c r="DZ29" s="19"/>
      <c r="EA29" s="19"/>
    </row>
    <row r="30" spans="1:131">
      <c r="A30" s="19" t="s">
        <v>75</v>
      </c>
      <c r="B30" s="19" t="s">
        <v>306</v>
      </c>
      <c r="C30" s="19"/>
      <c r="D30" s="19"/>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19"/>
      <c r="DF30" s="19"/>
      <c r="DG30" s="19"/>
      <c r="DH30" s="19"/>
      <c r="DI30" s="19"/>
      <c r="DJ30" s="19"/>
      <c r="DK30" s="19"/>
      <c r="DL30" s="19"/>
      <c r="DM30" s="19"/>
      <c r="DN30" s="19"/>
      <c r="DO30" s="19"/>
      <c r="DP30" s="19"/>
      <c r="DQ30" s="19"/>
      <c r="DR30" s="19"/>
      <c r="DS30" s="19"/>
      <c r="DT30" s="19"/>
      <c r="DU30" s="19"/>
      <c r="DV30" s="19"/>
      <c r="DW30" s="19"/>
      <c r="DX30" s="19"/>
      <c r="DY30" s="19"/>
      <c r="DZ30" s="19"/>
      <c r="EA30" s="19"/>
    </row>
    <row r="31" spans="1:131">
      <c r="A31" s="19" t="s">
        <v>76</v>
      </c>
      <c r="B31" s="19" t="s">
        <v>514</v>
      </c>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19"/>
      <c r="DO31" s="19"/>
      <c r="DP31" s="19"/>
      <c r="DQ31" s="19"/>
      <c r="DR31" s="19"/>
      <c r="DS31" s="19"/>
      <c r="DT31" s="19"/>
      <c r="DU31" s="19"/>
      <c r="DV31" s="19"/>
      <c r="DW31" s="19"/>
      <c r="DX31" s="19"/>
      <c r="DY31" s="19"/>
      <c r="DZ31" s="19"/>
      <c r="EA31" s="19"/>
    </row>
    <row r="32" spans="1:131">
      <c r="A32" s="19"/>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9"/>
      <c r="BT32" s="19"/>
      <c r="BU32" s="19"/>
      <c r="BV32" s="19"/>
      <c r="BW32" s="19"/>
      <c r="BX32" s="19"/>
      <c r="BY32" s="19"/>
      <c r="BZ32" s="19"/>
      <c r="CA32" s="19"/>
      <c r="CB32" s="19"/>
      <c r="CC32" s="19"/>
      <c r="CD32" s="19"/>
      <c r="CE32" s="19"/>
      <c r="CF32" s="19"/>
      <c r="CG32" s="19"/>
      <c r="CH32" s="19"/>
      <c r="CI32" s="19"/>
      <c r="CJ32" s="19"/>
      <c r="CK32" s="19"/>
      <c r="CL32" s="19"/>
      <c r="CM32" s="19"/>
      <c r="CN32" s="19"/>
      <c r="CO32" s="19"/>
      <c r="CP32" s="19"/>
      <c r="CQ32" s="19"/>
      <c r="CR32" s="19"/>
      <c r="CS32" s="19"/>
      <c r="CT32" s="19"/>
      <c r="CU32" s="19"/>
      <c r="CV32" s="19"/>
      <c r="CW32" s="19"/>
      <c r="CX32" s="19"/>
      <c r="CY32" s="19"/>
      <c r="CZ32" s="19"/>
      <c r="DA32" s="19"/>
      <c r="DB32" s="19"/>
      <c r="DC32" s="19"/>
      <c r="DD32" s="19"/>
      <c r="DE32" s="19"/>
      <c r="DF32" s="19"/>
      <c r="DG32" s="19"/>
      <c r="DH32" s="19"/>
      <c r="DI32" s="19"/>
      <c r="DJ32" s="19"/>
      <c r="DK32" s="19"/>
      <c r="DL32" s="19"/>
      <c r="DM32" s="19"/>
      <c r="DN32" s="19"/>
      <c r="DO32" s="19"/>
      <c r="DP32" s="19"/>
      <c r="DQ32" s="19"/>
      <c r="DR32" s="19"/>
      <c r="DS32" s="19"/>
      <c r="DT32" s="19"/>
      <c r="DU32" s="19"/>
      <c r="DV32" s="19"/>
      <c r="DW32" s="19"/>
      <c r="DX32" s="19"/>
      <c r="DY32" s="19"/>
      <c r="DZ32" s="19"/>
      <c r="EA32" s="19"/>
    </row>
    <row r="33" spans="1:131" ht="13.5" thickBot="1">
      <c r="A33" s="50" t="s">
        <v>77</v>
      </c>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2"/>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19"/>
      <c r="DO33" s="19"/>
      <c r="DP33" s="19"/>
      <c r="DQ33" s="19"/>
      <c r="DR33" s="19"/>
      <c r="DS33" s="19"/>
      <c r="DT33" s="19"/>
      <c r="DU33" s="19"/>
      <c r="DV33" s="19"/>
      <c r="DW33" s="19"/>
      <c r="DX33" s="19"/>
      <c r="DY33" s="19"/>
      <c r="DZ33" s="19"/>
      <c r="EA33" s="19"/>
    </row>
    <row r="34" spans="1:131">
      <c r="A34" s="19"/>
      <c r="B34" s="53" t="s">
        <v>78</v>
      </c>
      <c r="C34" s="54"/>
      <c r="D34" s="54" t="s">
        <v>78</v>
      </c>
      <c r="E34" s="55"/>
      <c r="F34" s="19"/>
      <c r="G34" s="53" t="s">
        <v>79</v>
      </c>
      <c r="H34" s="54"/>
      <c r="I34" s="54"/>
      <c r="J34" s="54"/>
      <c r="K34" s="54"/>
      <c r="L34" s="54"/>
      <c r="M34" s="54"/>
      <c r="N34" s="54"/>
      <c r="O34" s="55"/>
      <c r="P34" s="19"/>
      <c r="Q34" s="53" t="s">
        <v>80</v>
      </c>
      <c r="R34" s="54"/>
      <c r="S34" s="54"/>
      <c r="T34" s="54"/>
      <c r="U34" s="55"/>
      <c r="V34" s="19"/>
      <c r="W34" s="53" t="s">
        <v>81</v>
      </c>
      <c r="X34" s="55"/>
      <c r="Y34" s="19"/>
      <c r="Z34" s="53" t="s">
        <v>82</v>
      </c>
      <c r="AA34" s="54"/>
      <c r="AB34" s="55"/>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19"/>
      <c r="DO34" s="19"/>
      <c r="DP34" s="19"/>
      <c r="DQ34" s="19"/>
      <c r="DR34" s="19"/>
      <c r="DS34" s="19"/>
      <c r="DT34" s="19"/>
      <c r="DU34" s="19"/>
      <c r="DV34" s="19"/>
      <c r="DW34" s="19"/>
      <c r="DX34" s="19"/>
      <c r="DY34" s="19"/>
      <c r="DZ34" s="19"/>
      <c r="EA34" s="19"/>
    </row>
    <row r="35" spans="1:131">
      <c r="A35" s="19"/>
      <c r="B35" s="56" t="s">
        <v>85</v>
      </c>
      <c r="C35" s="57" t="s">
        <v>83</v>
      </c>
      <c r="D35" s="57" t="s">
        <v>85</v>
      </c>
      <c r="E35" s="58" t="s">
        <v>83</v>
      </c>
      <c r="F35" s="19"/>
      <c r="G35" s="56" t="s">
        <v>86</v>
      </c>
      <c r="H35" s="57" t="s">
        <v>507</v>
      </c>
      <c r="I35" s="57"/>
      <c r="J35" s="57"/>
      <c r="K35" s="57" t="s">
        <v>324</v>
      </c>
      <c r="L35" s="57"/>
      <c r="M35" s="57"/>
      <c r="N35" s="57"/>
      <c r="O35" s="58"/>
      <c r="P35" s="19"/>
      <c r="Q35" s="56"/>
      <c r="R35" s="57" t="s">
        <v>87</v>
      </c>
      <c r="S35" s="57" t="s">
        <v>88</v>
      </c>
      <c r="T35" s="57" t="s">
        <v>89</v>
      </c>
      <c r="U35" s="58" t="s">
        <v>90</v>
      </c>
      <c r="V35" s="19"/>
      <c r="W35" s="56" t="s">
        <v>91</v>
      </c>
      <c r="X35" s="58">
        <v>20</v>
      </c>
      <c r="Y35" s="19"/>
      <c r="Z35" s="56"/>
      <c r="AA35" s="57" t="s">
        <v>83</v>
      </c>
      <c r="AB35" s="58" t="s">
        <v>84</v>
      </c>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19"/>
      <c r="DO35" s="19"/>
      <c r="DP35" s="19"/>
      <c r="DQ35" s="19"/>
      <c r="DR35" s="19"/>
      <c r="DS35" s="19"/>
      <c r="DT35" s="19"/>
      <c r="DU35" s="19"/>
      <c r="DV35" s="19"/>
      <c r="DW35" s="19"/>
      <c r="DX35" s="19"/>
      <c r="DY35" s="19"/>
      <c r="DZ35" s="19"/>
      <c r="EA35" s="19"/>
    </row>
    <row r="36" spans="1:131">
      <c r="A36" s="19"/>
      <c r="B36" s="56" t="s">
        <v>92</v>
      </c>
      <c r="C36" s="57" t="s">
        <v>307</v>
      </c>
      <c r="D36" s="57" t="s">
        <v>92</v>
      </c>
      <c r="E36" s="58" t="s">
        <v>307</v>
      </c>
      <c r="F36" s="19"/>
      <c r="G36" s="56" t="s">
        <v>93</v>
      </c>
      <c r="H36" s="57" t="s">
        <v>308</v>
      </c>
      <c r="I36" s="57"/>
      <c r="J36" s="57"/>
      <c r="K36" s="57" t="s">
        <v>325</v>
      </c>
      <c r="L36" s="57"/>
      <c r="M36" s="57"/>
      <c r="N36" s="57"/>
      <c r="O36" s="58"/>
      <c r="P36" s="19"/>
      <c r="Q36" s="56" t="s">
        <v>94</v>
      </c>
      <c r="R36" s="57">
        <v>6.8012888465852586E-2</v>
      </c>
      <c r="S36" s="57">
        <v>4.387844424080023E-2</v>
      </c>
      <c r="T36" s="57">
        <v>5.3289007766645871E-2</v>
      </c>
      <c r="U36" s="58">
        <v>5.447903102274565E-2</v>
      </c>
      <c r="V36" s="19"/>
      <c r="W36" s="56" t="s">
        <v>95</v>
      </c>
      <c r="X36" s="58">
        <v>2016</v>
      </c>
      <c r="Y36" s="19"/>
      <c r="Z36" s="56" t="s">
        <v>309</v>
      </c>
      <c r="AA36" s="57">
        <v>4.03890184699085E-3</v>
      </c>
      <c r="AB36" s="58">
        <v>0.01</v>
      </c>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9"/>
      <c r="BB36" s="19"/>
      <c r="BC36" s="19"/>
      <c r="BD36" s="19"/>
      <c r="BE36" s="19"/>
      <c r="BF36" s="19"/>
      <c r="BG36" s="19"/>
      <c r="BH36" s="19"/>
      <c r="BI36" s="19"/>
      <c r="BJ36" s="19"/>
      <c r="BK36" s="19"/>
      <c r="BL36" s="19"/>
      <c r="BM36" s="19"/>
      <c r="BN36" s="19"/>
      <c r="BO36" s="19"/>
      <c r="BP36" s="19"/>
      <c r="BQ36" s="19"/>
      <c r="BR36" s="19"/>
      <c r="BS36" s="19"/>
      <c r="BT36" s="19"/>
      <c r="BU36" s="19"/>
      <c r="BV36" s="19"/>
      <c r="BW36" s="19"/>
      <c r="BX36" s="19"/>
      <c r="BY36" s="19"/>
      <c r="BZ36" s="19"/>
      <c r="CA36" s="19"/>
      <c r="CB36" s="19"/>
      <c r="CC36" s="19"/>
      <c r="CD36" s="19"/>
      <c r="CE36" s="19"/>
      <c r="CF36" s="19"/>
      <c r="CG36" s="19"/>
      <c r="CH36" s="19"/>
      <c r="CI36" s="19"/>
      <c r="CJ36" s="19"/>
      <c r="CK36" s="19"/>
      <c r="CL36" s="19"/>
      <c r="CM36" s="19"/>
      <c r="CN36" s="19"/>
      <c r="CO36" s="19"/>
      <c r="CP36" s="19"/>
      <c r="CQ36" s="19"/>
      <c r="CR36" s="19"/>
      <c r="CS36" s="19"/>
      <c r="CT36" s="19"/>
      <c r="CU36" s="19"/>
      <c r="CV36" s="19"/>
      <c r="CW36" s="19"/>
      <c r="CX36" s="19"/>
      <c r="CY36" s="19"/>
      <c r="CZ36" s="19"/>
      <c r="DA36" s="19"/>
      <c r="DB36" s="19"/>
      <c r="DC36" s="19"/>
      <c r="DD36" s="19"/>
      <c r="DE36" s="19"/>
      <c r="DF36" s="19"/>
      <c r="DG36" s="19"/>
      <c r="DH36" s="19"/>
      <c r="DI36" s="19"/>
      <c r="DJ36" s="19"/>
      <c r="DK36" s="19"/>
      <c r="DL36" s="19"/>
      <c r="DM36" s="19"/>
      <c r="DN36" s="19"/>
      <c r="DO36" s="19"/>
      <c r="DP36" s="19"/>
      <c r="DQ36" s="19"/>
      <c r="DR36" s="19"/>
      <c r="DS36" s="19"/>
      <c r="DT36" s="19"/>
      <c r="DU36" s="19"/>
      <c r="DV36" s="19"/>
      <c r="DW36" s="19"/>
      <c r="DX36" s="19"/>
      <c r="DY36" s="19"/>
      <c r="DZ36" s="19"/>
      <c r="EA36" s="19"/>
    </row>
    <row r="37" spans="1:131">
      <c r="A37" s="19"/>
      <c r="B37" s="56" t="s">
        <v>97</v>
      </c>
      <c r="C37" s="57" t="s">
        <v>310</v>
      </c>
      <c r="D37" s="57" t="s">
        <v>97</v>
      </c>
      <c r="E37" s="58" t="s">
        <v>310</v>
      </c>
      <c r="F37" s="19"/>
      <c r="G37" s="56" t="s">
        <v>98</v>
      </c>
      <c r="H37" s="57" t="s">
        <v>311</v>
      </c>
      <c r="I37" s="57"/>
      <c r="J37" s="57"/>
      <c r="K37" s="57" t="s">
        <v>326</v>
      </c>
      <c r="L37" s="57"/>
      <c r="M37" s="57"/>
      <c r="N37" s="57"/>
      <c r="O37" s="58"/>
      <c r="P37" s="19"/>
      <c r="Q37" s="56" t="s">
        <v>99</v>
      </c>
      <c r="R37" s="57">
        <v>12</v>
      </c>
      <c r="S37" s="57">
        <v>12</v>
      </c>
      <c r="T37" s="57">
        <v>1</v>
      </c>
      <c r="U37" s="58">
        <v>1</v>
      </c>
      <c r="V37" s="19"/>
      <c r="W37" s="56" t="s">
        <v>100</v>
      </c>
      <c r="X37" s="58">
        <v>2016</v>
      </c>
      <c r="Y37" s="19"/>
      <c r="Z37" s="56" t="s">
        <v>96</v>
      </c>
      <c r="AA37" s="57">
        <v>26</v>
      </c>
      <c r="AB37" s="58">
        <v>0</v>
      </c>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19"/>
      <c r="DO37" s="19"/>
      <c r="DP37" s="19"/>
      <c r="DQ37" s="19"/>
      <c r="DR37" s="19"/>
      <c r="DS37" s="19"/>
      <c r="DT37" s="19"/>
      <c r="DU37" s="19"/>
      <c r="DV37" s="19"/>
      <c r="DW37" s="19"/>
      <c r="DX37" s="19"/>
      <c r="DY37" s="19"/>
      <c r="DZ37" s="19"/>
      <c r="EA37" s="19"/>
    </row>
    <row r="38" spans="1:131" ht="13.5" thickBot="1">
      <c r="A38" s="19"/>
      <c r="B38" s="59" t="s">
        <v>101</v>
      </c>
      <c r="C38" s="60" t="s">
        <v>310</v>
      </c>
      <c r="D38" s="60" t="s">
        <v>101</v>
      </c>
      <c r="E38" s="61" t="s">
        <v>310</v>
      </c>
      <c r="F38" s="19"/>
      <c r="G38" s="56" t="s">
        <v>102</v>
      </c>
      <c r="H38" s="57" t="s">
        <v>312</v>
      </c>
      <c r="I38" s="57"/>
      <c r="J38" s="57"/>
      <c r="K38" s="57" t="s">
        <v>325</v>
      </c>
      <c r="L38" s="57"/>
      <c r="M38" s="57"/>
      <c r="N38" s="57"/>
      <c r="O38" s="58"/>
      <c r="P38" s="19"/>
      <c r="Q38" s="56"/>
      <c r="R38" s="57" t="s">
        <v>87</v>
      </c>
      <c r="S38" s="57" t="s">
        <v>88</v>
      </c>
      <c r="T38" s="57" t="s">
        <v>89</v>
      </c>
      <c r="U38" s="58" t="s">
        <v>90</v>
      </c>
      <c r="V38" s="19"/>
      <c r="W38" s="56" t="s">
        <v>103</v>
      </c>
      <c r="X38" s="58">
        <v>2012</v>
      </c>
      <c r="Y38" s="19"/>
      <c r="Z38" s="56" t="s">
        <v>313</v>
      </c>
      <c r="AA38" s="57">
        <v>0.9</v>
      </c>
      <c r="AB38" s="58" t="s">
        <v>314</v>
      </c>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19"/>
      <c r="DO38" s="19"/>
      <c r="DP38" s="19"/>
      <c r="DQ38" s="19"/>
      <c r="DR38" s="19"/>
      <c r="DS38" s="19"/>
      <c r="DT38" s="19"/>
      <c r="DU38" s="19"/>
      <c r="DV38" s="19"/>
      <c r="DW38" s="19"/>
      <c r="DX38" s="19"/>
      <c r="DY38" s="19"/>
      <c r="DZ38" s="19"/>
      <c r="EA38" s="19"/>
    </row>
    <row r="39" spans="1:131">
      <c r="A39" s="19"/>
      <c r="B39" s="19"/>
      <c r="C39" s="19"/>
      <c r="D39" s="19"/>
      <c r="E39" s="19"/>
      <c r="F39" s="19"/>
      <c r="G39" s="56" t="s">
        <v>105</v>
      </c>
      <c r="H39" s="57" t="s">
        <v>311</v>
      </c>
      <c r="I39" s="57"/>
      <c r="J39" s="57"/>
      <c r="K39" s="57"/>
      <c r="L39" s="57"/>
      <c r="M39" s="57"/>
      <c r="N39" s="57"/>
      <c r="O39" s="58"/>
      <c r="P39" s="19"/>
      <c r="Q39" s="56" t="s">
        <v>106</v>
      </c>
      <c r="R39" s="57">
        <v>0.35</v>
      </c>
      <c r="S39" s="57">
        <v>0.19500000000000001</v>
      </c>
      <c r="T39" s="57">
        <v>0.45499999999999996</v>
      </c>
      <c r="U39" s="58">
        <v>0</v>
      </c>
      <c r="V39" s="19"/>
      <c r="W39" s="56" t="s">
        <v>107</v>
      </c>
      <c r="X39" s="58">
        <v>0.04</v>
      </c>
      <c r="Y39" s="19"/>
      <c r="Z39" s="56" t="s">
        <v>315</v>
      </c>
      <c r="AA39" s="57">
        <v>4.7399348199455904E-2</v>
      </c>
      <c r="AB39" s="58">
        <v>0</v>
      </c>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19"/>
      <c r="DO39" s="19"/>
      <c r="DP39" s="19"/>
      <c r="DQ39" s="19"/>
      <c r="DR39" s="19"/>
      <c r="DS39" s="19"/>
      <c r="DT39" s="19"/>
      <c r="DU39" s="19"/>
      <c r="DV39" s="19"/>
      <c r="DW39" s="19"/>
      <c r="DX39" s="19"/>
      <c r="DY39" s="19"/>
      <c r="DZ39" s="19"/>
      <c r="EA39" s="19"/>
    </row>
    <row r="40" spans="1:131">
      <c r="A40" s="19"/>
      <c r="B40" s="19" t="s">
        <v>108</v>
      </c>
      <c r="C40" s="19" t="s">
        <v>83</v>
      </c>
      <c r="D40" s="19"/>
      <c r="E40" s="19"/>
      <c r="F40" s="19"/>
      <c r="G40" s="56" t="s">
        <v>109</v>
      </c>
      <c r="H40" s="57" t="s">
        <v>316</v>
      </c>
      <c r="I40" s="57"/>
      <c r="J40" s="57"/>
      <c r="K40" s="57" t="s">
        <v>115</v>
      </c>
      <c r="L40" s="57"/>
      <c r="M40" s="57"/>
      <c r="N40" s="57"/>
      <c r="O40" s="58"/>
      <c r="P40" s="19"/>
      <c r="Q40" s="56" t="s">
        <v>110</v>
      </c>
      <c r="R40" s="57">
        <v>1</v>
      </c>
      <c r="S40" s="57">
        <v>0</v>
      </c>
      <c r="T40" s="57">
        <v>0</v>
      </c>
      <c r="U40" s="58">
        <v>0</v>
      </c>
      <c r="V40" s="19"/>
      <c r="W40" s="56" t="s">
        <v>111</v>
      </c>
      <c r="X40" s="58">
        <v>0</v>
      </c>
      <c r="Y40" s="19"/>
      <c r="Z40" s="56" t="s">
        <v>104</v>
      </c>
      <c r="AA40" s="57">
        <v>31</v>
      </c>
      <c r="AB40" s="58">
        <v>0</v>
      </c>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19"/>
      <c r="DO40" s="19"/>
      <c r="DP40" s="19"/>
      <c r="DQ40" s="19"/>
      <c r="DR40" s="19"/>
      <c r="DS40" s="19"/>
      <c r="DT40" s="19"/>
      <c r="DU40" s="19"/>
      <c r="DV40" s="19"/>
      <c r="DW40" s="19"/>
      <c r="DX40" s="19"/>
      <c r="DY40" s="19"/>
      <c r="DZ40" s="19"/>
      <c r="EA40" s="19"/>
    </row>
    <row r="41" spans="1:131">
      <c r="A41" s="19"/>
      <c r="B41" s="19" t="s">
        <v>112</v>
      </c>
      <c r="C41" s="19" t="s">
        <v>113</v>
      </c>
      <c r="D41" s="19"/>
      <c r="E41" s="19"/>
      <c r="F41" s="19"/>
      <c r="G41" s="56" t="s">
        <v>114</v>
      </c>
      <c r="H41" s="57" t="s">
        <v>115</v>
      </c>
      <c r="I41" s="57"/>
      <c r="J41" s="57"/>
      <c r="K41" s="57" t="s">
        <v>120</v>
      </c>
      <c r="L41" s="57"/>
      <c r="M41" s="57"/>
      <c r="N41" s="57"/>
      <c r="O41" s="58"/>
      <c r="P41" s="19"/>
      <c r="Q41" s="56" t="s">
        <v>116</v>
      </c>
      <c r="R41" s="57">
        <v>1</v>
      </c>
      <c r="S41" s="57">
        <v>0</v>
      </c>
      <c r="T41" s="57">
        <v>0</v>
      </c>
      <c r="U41" s="58">
        <v>0</v>
      </c>
      <c r="V41" s="19"/>
      <c r="W41" s="56" t="s">
        <v>317</v>
      </c>
      <c r="X41" s="58">
        <v>0.2</v>
      </c>
      <c r="Y41" s="19"/>
      <c r="Z41" s="56" t="s">
        <v>318</v>
      </c>
      <c r="AA41" s="57">
        <v>0.7</v>
      </c>
      <c r="AB41" s="58" t="s">
        <v>314</v>
      </c>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19"/>
      <c r="CN41" s="19"/>
      <c r="CO41" s="19"/>
      <c r="CP41" s="19"/>
      <c r="CQ41" s="19"/>
      <c r="CR41" s="19"/>
      <c r="CS41" s="19"/>
      <c r="CT41" s="19"/>
      <c r="CU41" s="19"/>
      <c r="CV41" s="19"/>
      <c r="CW41" s="19"/>
      <c r="CX41" s="19"/>
      <c r="CY41" s="19"/>
      <c r="CZ41" s="19"/>
      <c r="DA41" s="19"/>
      <c r="DB41" s="19"/>
      <c r="DC41" s="19"/>
      <c r="DD41" s="19"/>
      <c r="DE41" s="19"/>
      <c r="DF41" s="19"/>
      <c r="DG41" s="19"/>
      <c r="DH41" s="19"/>
      <c r="DI41" s="19"/>
      <c r="DJ41" s="19"/>
      <c r="DK41" s="19"/>
      <c r="DL41" s="19"/>
      <c r="DM41" s="19"/>
      <c r="DN41" s="19"/>
      <c r="DO41" s="19"/>
      <c r="DP41" s="19"/>
      <c r="DQ41" s="19"/>
      <c r="DR41" s="19"/>
      <c r="DS41" s="19"/>
      <c r="DT41" s="19"/>
      <c r="DU41" s="19"/>
      <c r="DV41" s="19"/>
      <c r="DW41" s="19"/>
      <c r="DX41" s="19"/>
      <c r="DY41" s="19"/>
      <c r="DZ41" s="19"/>
      <c r="EA41" s="19"/>
    </row>
    <row r="42" spans="1:131">
      <c r="A42" s="19"/>
      <c r="B42" s="19" t="s">
        <v>117</v>
      </c>
      <c r="C42" s="19" t="s">
        <v>118</v>
      </c>
      <c r="D42" s="19"/>
      <c r="E42" s="19"/>
      <c r="F42" s="19"/>
      <c r="G42" s="56" t="s">
        <v>119</v>
      </c>
      <c r="H42" s="57" t="s">
        <v>120</v>
      </c>
      <c r="I42" s="57"/>
      <c r="J42" s="57"/>
      <c r="K42" s="57" t="s">
        <v>126</v>
      </c>
      <c r="L42" s="57"/>
      <c r="M42" s="57"/>
      <c r="N42" s="57"/>
      <c r="O42" s="58"/>
      <c r="P42" s="19"/>
      <c r="Q42" s="56" t="s">
        <v>121</v>
      </c>
      <c r="R42" s="57"/>
      <c r="S42" s="57">
        <v>0.3</v>
      </c>
      <c r="T42" s="57">
        <v>0.7</v>
      </c>
      <c r="U42" s="58">
        <v>0</v>
      </c>
      <c r="V42" s="19"/>
      <c r="W42" s="56" t="s">
        <v>122</v>
      </c>
      <c r="X42" s="58">
        <v>0</v>
      </c>
      <c r="Y42" s="19"/>
      <c r="Z42" s="56" t="s">
        <v>319</v>
      </c>
      <c r="AA42" s="57">
        <v>0</v>
      </c>
      <c r="AB42" s="58">
        <v>0</v>
      </c>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19"/>
      <c r="DO42" s="19"/>
      <c r="DP42" s="19"/>
      <c r="DQ42" s="19"/>
      <c r="DR42" s="19"/>
      <c r="DS42" s="19"/>
      <c r="DT42" s="19"/>
      <c r="DU42" s="19"/>
      <c r="DV42" s="19"/>
      <c r="DW42" s="19"/>
      <c r="DX42" s="19"/>
      <c r="DY42" s="19"/>
      <c r="DZ42" s="19"/>
      <c r="EA42" s="19"/>
    </row>
    <row r="43" spans="1:131" ht="13.5" thickBot="1">
      <c r="A43" s="19"/>
      <c r="B43" s="19" t="s">
        <v>123</v>
      </c>
      <c r="C43" s="19" t="s">
        <v>124</v>
      </c>
      <c r="D43" s="19"/>
      <c r="E43" s="19"/>
      <c r="F43" s="19"/>
      <c r="G43" s="59" t="s">
        <v>125</v>
      </c>
      <c r="H43" s="60" t="s">
        <v>126</v>
      </c>
      <c r="I43" s="60"/>
      <c r="J43" s="60"/>
      <c r="K43" s="60"/>
      <c r="L43" s="60"/>
      <c r="M43" s="60"/>
      <c r="N43" s="60"/>
      <c r="O43" s="61"/>
      <c r="P43" s="19"/>
      <c r="Q43" s="59" t="s">
        <v>320</v>
      </c>
      <c r="R43" s="60"/>
      <c r="S43" s="60">
        <v>20</v>
      </c>
      <c r="T43" s="60"/>
      <c r="U43" s="61"/>
      <c r="V43" s="19"/>
      <c r="W43" s="59" t="s">
        <v>127</v>
      </c>
      <c r="X43" s="61">
        <v>2018</v>
      </c>
      <c r="Y43" s="19"/>
      <c r="Z43" s="59" t="s">
        <v>321</v>
      </c>
      <c r="AA43" s="60">
        <v>0</v>
      </c>
      <c r="AB43" s="61">
        <v>0</v>
      </c>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row>
    <row r="44" spans="1:131">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19"/>
      <c r="DO44" s="19"/>
      <c r="DP44" s="19"/>
      <c r="DQ44" s="19"/>
      <c r="DR44" s="19"/>
      <c r="DS44" s="19"/>
      <c r="DT44" s="19"/>
      <c r="DU44" s="19"/>
      <c r="DV44" s="19"/>
      <c r="DW44" s="19"/>
      <c r="DX44" s="19"/>
      <c r="DY44" s="19"/>
      <c r="DZ44" s="19"/>
      <c r="EA44" s="19"/>
    </row>
    <row r="45" spans="1:131">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19"/>
      <c r="DL45" s="19"/>
      <c r="DM45" s="19"/>
      <c r="DN45" s="19"/>
      <c r="DO45" s="19"/>
      <c r="DP45" s="19"/>
      <c r="DQ45" s="19"/>
      <c r="DR45" s="19"/>
      <c r="DS45" s="19"/>
      <c r="DT45" s="19"/>
      <c r="DU45" s="19"/>
      <c r="DV45" s="19"/>
      <c r="DW45" s="19"/>
      <c r="DX45" s="19"/>
      <c r="DY45" s="19"/>
      <c r="DZ45" s="19"/>
      <c r="EA45" s="19"/>
    </row>
    <row r="46" spans="1:131">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row>
    <row r="47" spans="1:131">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row>
    <row r="48" spans="1:131" s="161" customFormat="1">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19"/>
      <c r="DO48" s="19"/>
      <c r="DP48" s="19"/>
      <c r="DQ48" s="19"/>
      <c r="DR48" s="19"/>
      <c r="DS48" s="19"/>
      <c r="DT48" s="19"/>
      <c r="DU48" s="19"/>
      <c r="DV48" s="19"/>
      <c r="DW48" s="19"/>
      <c r="DX48" s="19"/>
      <c r="DY48" s="19"/>
      <c r="DZ48" s="19"/>
      <c r="EA48" s="19"/>
    </row>
    <row r="49" spans="1:131" s="161" customFormat="1">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19"/>
      <c r="DO49" s="19"/>
      <c r="DP49" s="19"/>
      <c r="DQ49" s="19"/>
      <c r="DR49" s="19"/>
      <c r="DS49" s="19"/>
      <c r="DT49" s="19"/>
      <c r="DU49" s="19"/>
      <c r="DV49" s="19"/>
      <c r="DW49" s="19"/>
      <c r="DX49" s="19"/>
      <c r="DY49" s="19"/>
      <c r="DZ49" s="19"/>
      <c r="EA49" s="19"/>
    </row>
    <row r="50" spans="1:131" s="162" customFormat="1">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19"/>
      <c r="BX50" s="19"/>
      <c r="BY50" s="19"/>
      <c r="BZ50" s="19"/>
      <c r="CA50" s="19"/>
      <c r="CB50" s="19"/>
      <c r="CC50" s="19"/>
      <c r="CD50" s="19"/>
      <c r="CE50" s="19"/>
      <c r="CF50" s="19"/>
      <c r="CG50" s="19"/>
      <c r="CH50" s="19"/>
      <c r="CI50" s="19"/>
      <c r="CJ50" s="19"/>
      <c r="CK50" s="19"/>
      <c r="CL50" s="19"/>
      <c r="CM50" s="19"/>
      <c r="CN50" s="19"/>
      <c r="CO50" s="19"/>
      <c r="CP50" s="19"/>
      <c r="CQ50" s="19"/>
      <c r="CR50" s="19"/>
      <c r="CS50" s="19"/>
      <c r="CT50" s="19"/>
      <c r="CU50" s="19"/>
      <c r="CV50" s="19"/>
      <c r="CW50" s="19"/>
      <c r="CX50" s="19"/>
      <c r="CY50" s="19"/>
      <c r="CZ50" s="19"/>
      <c r="DA50" s="19"/>
      <c r="DB50" s="19"/>
      <c r="DC50" s="19"/>
      <c r="DD50" s="19"/>
      <c r="DE50" s="19"/>
      <c r="DF50" s="19"/>
      <c r="DG50" s="19"/>
      <c r="DH50" s="19"/>
      <c r="DI50" s="19"/>
      <c r="DJ50" s="19"/>
      <c r="DK50" s="19"/>
      <c r="DL50" s="19"/>
      <c r="DM50" s="19"/>
      <c r="DN50" s="19"/>
      <c r="DO50" s="19"/>
      <c r="DP50" s="19"/>
      <c r="DQ50" s="19"/>
      <c r="DR50" s="19"/>
      <c r="DS50" s="19"/>
      <c r="DT50" s="19"/>
      <c r="DU50" s="19"/>
      <c r="DV50" s="19"/>
      <c r="DW50" s="19"/>
      <c r="DX50" s="19"/>
      <c r="DY50" s="19"/>
      <c r="DZ50" s="19"/>
      <c r="EA50" s="19"/>
    </row>
    <row r="51" spans="1:131" s="19" customFormat="1" ht="13.5" thickBot="1">
      <c r="A51" s="50" t="s">
        <v>128</v>
      </c>
      <c r="B51" s="52"/>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c r="AY51" s="39"/>
      <c r="AZ51" s="39"/>
      <c r="BA51" s="39"/>
      <c r="BB51" s="39"/>
      <c r="BC51" s="39"/>
      <c r="BD51" s="39"/>
      <c r="BE51" s="39"/>
      <c r="BF51" s="39"/>
      <c r="BG51" s="39"/>
      <c r="BH51" s="39"/>
      <c r="BI51" s="39"/>
      <c r="BJ51" s="39"/>
      <c r="BK51" s="39"/>
      <c r="BL51" s="39"/>
      <c r="BM51" s="39"/>
      <c r="BN51" s="39"/>
      <c r="BO51" s="39"/>
      <c r="BP51" s="39"/>
      <c r="BQ51" s="39"/>
      <c r="BR51" s="39"/>
      <c r="BS51" s="39"/>
      <c r="BT51" s="39"/>
      <c r="BU51" s="39"/>
      <c r="BV51" s="39"/>
      <c r="BW51" s="39"/>
      <c r="BX51" s="39"/>
      <c r="BY51" s="39"/>
      <c r="BZ51" s="39"/>
      <c r="CA51" s="39"/>
      <c r="CB51" s="39"/>
      <c r="CC51" s="39"/>
      <c r="CD51" s="39"/>
      <c r="CE51" s="39"/>
      <c r="CF51" s="39"/>
      <c r="CG51" s="39"/>
      <c r="CH51" s="39"/>
      <c r="CI51" s="39"/>
      <c r="CJ51" s="39"/>
      <c r="CK51" s="39"/>
      <c r="CL51" s="39"/>
      <c r="CM51" s="39"/>
      <c r="CN51" s="39"/>
      <c r="CO51" s="39"/>
      <c r="CP51" s="39"/>
      <c r="CQ51" s="39"/>
      <c r="CR51" s="39"/>
      <c r="CS51" s="39"/>
      <c r="CT51" s="39"/>
      <c r="CU51" s="39"/>
      <c r="CV51" s="39"/>
      <c r="CW51" s="39"/>
    </row>
    <row r="52" spans="1:131" s="19" customFormat="1" ht="26.25" thickBot="1">
      <c r="A52" s="62" t="s">
        <v>129</v>
      </c>
      <c r="B52" s="63"/>
      <c r="C52" s="64" t="s">
        <v>130</v>
      </c>
      <c r="D52" s="65"/>
      <c r="E52" s="65"/>
      <c r="F52" s="65"/>
      <c r="G52" s="65"/>
      <c r="H52" s="65"/>
      <c r="I52" s="65"/>
      <c r="J52" s="65"/>
      <c r="K52" s="66"/>
      <c r="L52" s="64" t="s">
        <v>131</v>
      </c>
      <c r="M52" s="65"/>
      <c r="N52" s="65"/>
      <c r="O52" s="65"/>
      <c r="P52" s="65"/>
      <c r="Q52" s="66"/>
      <c r="R52" s="64" t="s">
        <v>132</v>
      </c>
      <c r="S52" s="65"/>
      <c r="T52" s="65"/>
      <c r="U52" s="66"/>
      <c r="V52" s="64" t="s">
        <v>133</v>
      </c>
      <c r="W52" s="65"/>
      <c r="X52" s="65"/>
      <c r="Y52" s="66"/>
      <c r="Z52" s="64" t="s">
        <v>134</v>
      </c>
      <c r="AA52" s="65"/>
      <c r="AB52" s="65"/>
      <c r="AC52" s="66"/>
      <c r="AD52" s="64" t="s">
        <v>135</v>
      </c>
      <c r="AE52" s="65"/>
      <c r="AF52" s="65"/>
      <c r="AG52" s="66"/>
      <c r="AH52" s="64" t="s">
        <v>136</v>
      </c>
      <c r="AI52" s="65"/>
      <c r="AJ52" s="65"/>
      <c r="AK52" s="65"/>
      <c r="AL52" s="66"/>
      <c r="AM52" s="64" t="s">
        <v>137</v>
      </c>
      <c r="AN52" s="65"/>
      <c r="AO52" s="65"/>
      <c r="AP52" s="65"/>
      <c r="AQ52" s="65"/>
      <c r="AR52" s="65"/>
      <c r="AS52" s="66"/>
      <c r="AT52" s="64" t="s">
        <v>138</v>
      </c>
      <c r="AU52" s="65"/>
      <c r="AV52" s="65"/>
      <c r="AW52" s="65"/>
      <c r="AX52" s="65"/>
      <c r="AY52" s="65"/>
      <c r="AZ52" s="66"/>
      <c r="BA52" s="64" t="s">
        <v>139</v>
      </c>
      <c r="BB52" s="65"/>
      <c r="BC52" s="65"/>
      <c r="BD52" s="65"/>
      <c r="BE52" s="65"/>
      <c r="BF52" s="66"/>
      <c r="BG52" s="64" t="s">
        <v>140</v>
      </c>
      <c r="BH52" s="66"/>
      <c r="BI52" s="64" t="s">
        <v>141</v>
      </c>
      <c r="BJ52" s="65"/>
      <c r="BK52" s="65"/>
      <c r="BL52" s="65"/>
      <c r="BM52" s="66"/>
      <c r="BN52" s="64" t="s">
        <v>142</v>
      </c>
      <c r="BO52" s="65"/>
      <c r="BP52" s="65"/>
      <c r="BQ52" s="65"/>
      <c r="BR52" s="65"/>
      <c r="BS52" s="65"/>
      <c r="BT52" s="65"/>
      <c r="BU52" s="65"/>
      <c r="BV52" s="65"/>
      <c r="BW52" s="65"/>
      <c r="BX52" s="65"/>
      <c r="BY52" s="65"/>
      <c r="BZ52" s="65"/>
      <c r="CA52" s="65"/>
      <c r="CB52" s="65"/>
      <c r="CC52" s="66"/>
      <c r="CD52" s="64" t="s">
        <v>143</v>
      </c>
      <c r="CE52" s="66"/>
      <c r="CF52" s="64" t="s">
        <v>144</v>
      </c>
      <c r="CG52" s="65"/>
      <c r="CH52" s="65"/>
      <c r="CI52" s="65"/>
      <c r="CJ52" s="65"/>
      <c r="CK52" s="66"/>
      <c r="CL52" s="67"/>
      <c r="CM52" s="64" t="s">
        <v>18</v>
      </c>
      <c r="CN52" s="65"/>
      <c r="CO52" s="65"/>
      <c r="CP52" s="66"/>
      <c r="CQ52" s="64" t="s">
        <v>145</v>
      </c>
      <c r="CR52" s="65"/>
      <c r="CS52" s="65"/>
      <c r="CT52" s="65"/>
      <c r="CU52" s="66"/>
      <c r="CV52" s="64" t="s">
        <v>146</v>
      </c>
      <c r="CW52" s="66"/>
    </row>
    <row r="53" spans="1:131" s="19" customFormat="1" ht="127.5">
      <c r="A53" s="68" t="s">
        <v>147</v>
      </c>
      <c r="B53" s="69" t="s">
        <v>148</v>
      </c>
      <c r="C53" s="70" t="s">
        <v>9</v>
      </c>
      <c r="D53" s="70" t="s">
        <v>149</v>
      </c>
      <c r="E53" s="70" t="s">
        <v>150</v>
      </c>
      <c r="F53" s="70" t="s">
        <v>151</v>
      </c>
      <c r="G53" s="70" t="s">
        <v>152</v>
      </c>
      <c r="H53" s="70" t="s">
        <v>153</v>
      </c>
      <c r="I53" s="70" t="s">
        <v>154</v>
      </c>
      <c r="J53" s="70" t="s">
        <v>155</v>
      </c>
      <c r="K53" s="70" t="s">
        <v>156</v>
      </c>
      <c r="L53" s="70" t="s">
        <v>157</v>
      </c>
      <c r="M53" s="70" t="s">
        <v>158</v>
      </c>
      <c r="N53" s="70" t="s">
        <v>159</v>
      </c>
      <c r="O53" s="70" t="s">
        <v>160</v>
      </c>
      <c r="P53" s="70" t="s">
        <v>161</v>
      </c>
      <c r="Q53" s="70" t="s">
        <v>162</v>
      </c>
      <c r="R53" s="70" t="s">
        <v>163</v>
      </c>
      <c r="S53" s="70" t="s">
        <v>164</v>
      </c>
      <c r="T53" s="70" t="s">
        <v>165</v>
      </c>
      <c r="U53" s="70" t="s">
        <v>87</v>
      </c>
      <c r="V53" s="70" t="s">
        <v>163</v>
      </c>
      <c r="W53" s="70" t="s">
        <v>164</v>
      </c>
      <c r="X53" s="70" t="s">
        <v>165</v>
      </c>
      <c r="Y53" s="70" t="s">
        <v>87</v>
      </c>
      <c r="Z53" s="70" t="s">
        <v>163</v>
      </c>
      <c r="AA53" s="70" t="s">
        <v>164</v>
      </c>
      <c r="AB53" s="70" t="s">
        <v>165</v>
      </c>
      <c r="AC53" s="70" t="s">
        <v>87</v>
      </c>
      <c r="AD53" s="70" t="s">
        <v>163</v>
      </c>
      <c r="AE53" s="70" t="s">
        <v>164</v>
      </c>
      <c r="AF53" s="70" t="s">
        <v>165</v>
      </c>
      <c r="AG53" s="70" t="s">
        <v>87</v>
      </c>
      <c r="AH53" s="70" t="s">
        <v>163</v>
      </c>
      <c r="AI53" s="70" t="s">
        <v>164</v>
      </c>
      <c r="AJ53" s="70" t="s">
        <v>165</v>
      </c>
      <c r="AK53" s="70" t="s">
        <v>87</v>
      </c>
      <c r="AL53" s="70" t="s">
        <v>166</v>
      </c>
      <c r="AM53" s="70" t="s">
        <v>167</v>
      </c>
      <c r="AN53" s="70" t="s">
        <v>168</v>
      </c>
      <c r="AO53" s="70" t="s">
        <v>169</v>
      </c>
      <c r="AP53" s="70" t="s">
        <v>170</v>
      </c>
      <c r="AQ53" s="70" t="s">
        <v>171</v>
      </c>
      <c r="AR53" s="70" t="s">
        <v>172</v>
      </c>
      <c r="AS53" s="70" t="s">
        <v>173</v>
      </c>
      <c r="AT53" s="70" t="s">
        <v>174</v>
      </c>
      <c r="AU53" s="70" t="s">
        <v>175</v>
      </c>
      <c r="AV53" s="70" t="s">
        <v>176</v>
      </c>
      <c r="AW53" s="70" t="s">
        <v>177</v>
      </c>
      <c r="AX53" s="70" t="s">
        <v>178</v>
      </c>
      <c r="AY53" s="70" t="s">
        <v>179</v>
      </c>
      <c r="AZ53" s="70" t="s">
        <v>180</v>
      </c>
      <c r="BA53" s="70" t="s">
        <v>181</v>
      </c>
      <c r="BB53" s="70" t="s">
        <v>182</v>
      </c>
      <c r="BC53" s="70" t="s">
        <v>183</v>
      </c>
      <c r="BD53" s="70" t="s">
        <v>184</v>
      </c>
      <c r="BE53" s="70" t="s">
        <v>185</v>
      </c>
      <c r="BF53" s="70" t="s">
        <v>186</v>
      </c>
      <c r="BG53" s="70" t="s">
        <v>187</v>
      </c>
      <c r="BH53" s="70" t="s">
        <v>188</v>
      </c>
      <c r="BI53" s="70" t="s">
        <v>189</v>
      </c>
      <c r="BJ53" s="70" t="s">
        <v>190</v>
      </c>
      <c r="BK53" s="70" t="s">
        <v>191</v>
      </c>
      <c r="BL53" s="70" t="s">
        <v>192</v>
      </c>
      <c r="BM53" s="70" t="s">
        <v>193</v>
      </c>
      <c r="BN53" s="70" t="s">
        <v>194</v>
      </c>
      <c r="BO53" s="70" t="s">
        <v>195</v>
      </c>
      <c r="BP53" s="70" t="s">
        <v>196</v>
      </c>
      <c r="BQ53" s="70" t="s">
        <v>197</v>
      </c>
      <c r="BR53" s="70" t="s">
        <v>198</v>
      </c>
      <c r="BS53" s="70" t="s">
        <v>199</v>
      </c>
      <c r="BT53" s="70" t="s">
        <v>200</v>
      </c>
      <c r="BU53" s="70" t="s">
        <v>201</v>
      </c>
      <c r="BV53" s="70" t="s">
        <v>202</v>
      </c>
      <c r="BW53" s="70" t="s">
        <v>203</v>
      </c>
      <c r="BX53" s="70" t="s">
        <v>204</v>
      </c>
      <c r="BY53" s="70" t="s">
        <v>205</v>
      </c>
      <c r="BZ53" s="70" t="s">
        <v>206</v>
      </c>
      <c r="CA53" s="70" t="s">
        <v>207</v>
      </c>
      <c r="CB53" s="70" t="s">
        <v>208</v>
      </c>
      <c r="CC53" s="70" t="s">
        <v>209</v>
      </c>
      <c r="CD53" s="70" t="s">
        <v>210</v>
      </c>
      <c r="CE53" s="70" t="s">
        <v>48</v>
      </c>
      <c r="CF53" s="70" t="s">
        <v>211</v>
      </c>
      <c r="CG53" s="70" t="s">
        <v>212</v>
      </c>
      <c r="CH53" s="70" t="s">
        <v>213</v>
      </c>
      <c r="CI53" s="70" t="s">
        <v>327</v>
      </c>
      <c r="CJ53" s="70" t="s">
        <v>328</v>
      </c>
      <c r="CK53" s="70" t="s">
        <v>329</v>
      </c>
      <c r="CL53" s="70"/>
      <c r="CM53" s="70" t="s">
        <v>214</v>
      </c>
      <c r="CN53" s="70" t="s">
        <v>215</v>
      </c>
      <c r="CO53" s="70" t="s">
        <v>216</v>
      </c>
      <c r="CP53" s="70" t="s">
        <v>217</v>
      </c>
      <c r="CQ53" s="70" t="s">
        <v>218</v>
      </c>
      <c r="CR53" s="70" t="s">
        <v>219</v>
      </c>
      <c r="CS53" s="70" t="s">
        <v>220</v>
      </c>
      <c r="CT53" s="70" t="s">
        <v>221</v>
      </c>
      <c r="CU53" s="70" t="s">
        <v>222</v>
      </c>
      <c r="CV53" s="70" t="s">
        <v>223</v>
      </c>
      <c r="CW53" s="71" t="s">
        <v>224</v>
      </c>
    </row>
    <row r="54" spans="1:131" s="19" customFormat="1">
      <c r="A54" s="19" t="s">
        <v>468</v>
      </c>
      <c r="B54" s="19" t="s">
        <v>468</v>
      </c>
      <c r="C54" s="39">
        <v>13</v>
      </c>
      <c r="D54" s="39">
        <v>173.8216734916555</v>
      </c>
      <c r="E54" s="39">
        <v>0</v>
      </c>
      <c r="F54" s="39">
        <v>53.717845360451633</v>
      </c>
      <c r="G54" s="39">
        <v>0</v>
      </c>
      <c r="H54" s="39">
        <v>0</v>
      </c>
      <c r="I54" s="39" t="s">
        <v>432</v>
      </c>
      <c r="J54" s="39"/>
      <c r="K54" s="39"/>
      <c r="L54" s="39">
        <v>186.80723547775204</v>
      </c>
      <c r="M54" s="39">
        <v>3.219307878382352E-2</v>
      </c>
      <c r="N54" s="39">
        <v>3.1960723577941316E-2</v>
      </c>
      <c r="O54" s="39">
        <v>0</v>
      </c>
      <c r="P54" s="39">
        <v>0</v>
      </c>
      <c r="Q54" s="39">
        <v>0</v>
      </c>
      <c r="R54" s="39">
        <v>10.71205595482799</v>
      </c>
      <c r="S54" s="39">
        <v>24.753932017094101</v>
      </c>
      <c r="T54" s="39">
        <v>0</v>
      </c>
      <c r="U54" s="39">
        <v>44.65166640476351</v>
      </c>
      <c r="V54" s="39" t="s">
        <v>225</v>
      </c>
      <c r="W54" s="39" t="s">
        <v>225</v>
      </c>
      <c r="X54" s="39" t="s">
        <v>225</v>
      </c>
      <c r="Y54" s="39" t="s">
        <v>225</v>
      </c>
      <c r="Z54" s="39">
        <v>0</v>
      </c>
      <c r="AA54" s="39">
        <v>0</v>
      </c>
      <c r="AB54" s="39">
        <v>0</v>
      </c>
      <c r="AC54" s="39">
        <v>0</v>
      </c>
      <c r="AD54" s="39">
        <v>0</v>
      </c>
      <c r="AE54" s="39">
        <v>0</v>
      </c>
      <c r="AF54" s="39">
        <v>0</v>
      </c>
      <c r="AG54" s="39">
        <v>0</v>
      </c>
      <c r="AH54" s="39">
        <v>10.71205595482799</v>
      </c>
      <c r="AI54" s="39">
        <v>24.753932017094101</v>
      </c>
      <c r="AJ54" s="39">
        <v>0</v>
      </c>
      <c r="AK54" s="39">
        <v>44.65166640476351</v>
      </c>
      <c r="AL54" s="39">
        <v>80.117654376685607</v>
      </c>
      <c r="AM54" s="39">
        <v>96.332417414539307</v>
      </c>
      <c r="AN54" s="39">
        <v>11.375375614756839</v>
      </c>
      <c r="AO54" s="39">
        <v>0</v>
      </c>
      <c r="AP54" s="39">
        <v>0</v>
      </c>
      <c r="AQ54" s="39">
        <v>107.70779302929614</v>
      </c>
      <c r="AR54" s="39">
        <v>10.71205595482799</v>
      </c>
      <c r="AS54" s="72">
        <v>10.054819866839061</v>
      </c>
      <c r="AT54" s="39">
        <v>96.332417414539307</v>
      </c>
      <c r="AU54" s="39">
        <v>13.465056573011296</v>
      </c>
      <c r="AV54" s="39">
        <v>0</v>
      </c>
      <c r="AW54" s="39">
        <v>0</v>
      </c>
      <c r="AX54" s="39">
        <v>109.7974739875506</v>
      </c>
      <c r="AY54" s="39">
        <v>24.753932017094101</v>
      </c>
      <c r="AZ54" s="72">
        <v>4.4355569010906528</v>
      </c>
      <c r="BA54" s="39">
        <v>96.332417414539307</v>
      </c>
      <c r="BB54" s="39">
        <v>24.840432187768137</v>
      </c>
      <c r="BC54" s="39">
        <v>0</v>
      </c>
      <c r="BD54" s="39">
        <v>0</v>
      </c>
      <c r="BE54" s="39">
        <v>121.17284960230744</v>
      </c>
      <c r="BF54" s="39">
        <v>35.46598797192209</v>
      </c>
      <c r="BG54" s="39">
        <v>4.1853142937049101</v>
      </c>
      <c r="BH54" s="72">
        <v>3.4165930947204468</v>
      </c>
      <c r="BI54" s="39">
        <v>4.2193859609272346</v>
      </c>
      <c r="BJ54" s="39">
        <v>9.7503591907209373</v>
      </c>
      <c r="BK54" s="39">
        <v>0</v>
      </c>
      <c r="BL54" s="39">
        <v>17.587904241234959</v>
      </c>
      <c r="BM54" s="39">
        <v>31.557649392883132</v>
      </c>
      <c r="BN54" s="39">
        <v>96.332417414539307</v>
      </c>
      <c r="BO54" s="39">
        <v>0</v>
      </c>
      <c r="BP54" s="39">
        <v>24.840432187768137</v>
      </c>
      <c r="BQ54" s="39">
        <v>0</v>
      </c>
      <c r="BR54" s="39">
        <v>0</v>
      </c>
      <c r="BS54" s="39">
        <v>0</v>
      </c>
      <c r="BT54" s="39">
        <v>0</v>
      </c>
      <c r="BU54" s="39">
        <v>0</v>
      </c>
      <c r="BV54" s="39">
        <v>0</v>
      </c>
      <c r="BW54" s="39">
        <v>0</v>
      </c>
      <c r="BX54" s="39">
        <v>80.117654376685607</v>
      </c>
      <c r="BY54" s="39"/>
      <c r="BZ54" s="39">
        <v>0</v>
      </c>
      <c r="CA54" s="39">
        <v>0</v>
      </c>
      <c r="CB54" s="39">
        <v>121.17284960230744</v>
      </c>
      <c r="CC54" s="39">
        <v>80.117654376685607</v>
      </c>
      <c r="CD54" s="72">
        <v>1.5124363106362855</v>
      </c>
      <c r="CE54" s="39">
        <v>21.773218534939872</v>
      </c>
      <c r="CF54" s="39">
        <v>1.7746828694040109</v>
      </c>
      <c r="CG54" s="39">
        <v>0</v>
      </c>
      <c r="CH54" s="39">
        <v>1.7746828694040109</v>
      </c>
      <c r="CI54" s="39">
        <v>8.8733436851932218E-2</v>
      </c>
      <c r="CJ54" s="39">
        <v>0</v>
      </c>
      <c r="CK54" s="39">
        <v>8.8733436851932218E-2</v>
      </c>
      <c r="CL54" s="39"/>
      <c r="CM54" s="39">
        <v>0</v>
      </c>
      <c r="CN54" s="39" t="s">
        <v>432</v>
      </c>
      <c r="CO54" s="39">
        <v>0</v>
      </c>
      <c r="CP54" s="39">
        <v>0</v>
      </c>
      <c r="CQ54" s="39">
        <v>0</v>
      </c>
      <c r="CR54" s="39">
        <v>0</v>
      </c>
      <c r="CS54" s="39">
        <v>0</v>
      </c>
      <c r="CT54" s="39">
        <v>0</v>
      </c>
      <c r="CU54" s="39">
        <v>0</v>
      </c>
      <c r="CV54" s="39">
        <v>9999</v>
      </c>
      <c r="CW54" s="72">
        <v>9999</v>
      </c>
    </row>
    <row r="55" spans="1:131" s="19" customFormat="1">
      <c r="A55" s="19" t="s">
        <v>469</v>
      </c>
      <c r="B55" s="19" t="s">
        <v>469</v>
      </c>
      <c r="C55" s="39">
        <v>13</v>
      </c>
      <c r="D55" s="39">
        <v>173.8216734916555</v>
      </c>
      <c r="E55" s="39">
        <v>0</v>
      </c>
      <c r="F55" s="39">
        <v>53.717845360451633</v>
      </c>
      <c r="G55" s="39">
        <v>0</v>
      </c>
      <c r="H55" s="39">
        <v>0</v>
      </c>
      <c r="I55" s="39" t="s">
        <v>432</v>
      </c>
      <c r="J55" s="39"/>
      <c r="K55" s="39"/>
      <c r="L55" s="39">
        <v>186.80723547775204</v>
      </c>
      <c r="M55" s="39">
        <v>3.219307878382352E-2</v>
      </c>
      <c r="N55" s="39">
        <v>3.1960723577941316E-2</v>
      </c>
      <c r="O55" s="39">
        <v>0</v>
      </c>
      <c r="P55" s="39">
        <v>0</v>
      </c>
      <c r="Q55" s="39">
        <v>0</v>
      </c>
      <c r="R55" s="39">
        <v>10.71205595482799</v>
      </c>
      <c r="S55" s="39">
        <v>24.753932017094101</v>
      </c>
      <c r="T55" s="39">
        <v>0</v>
      </c>
      <c r="U55" s="39">
        <v>44.65166640476351</v>
      </c>
      <c r="V55" s="39" t="s">
        <v>225</v>
      </c>
      <c r="W55" s="39" t="s">
        <v>225</v>
      </c>
      <c r="X55" s="39" t="s">
        <v>225</v>
      </c>
      <c r="Y55" s="39" t="s">
        <v>225</v>
      </c>
      <c r="Z55" s="39">
        <v>0</v>
      </c>
      <c r="AA55" s="39">
        <v>0</v>
      </c>
      <c r="AB55" s="39">
        <v>0</v>
      </c>
      <c r="AC55" s="39">
        <v>0</v>
      </c>
      <c r="AD55" s="39">
        <v>0</v>
      </c>
      <c r="AE55" s="39">
        <v>0</v>
      </c>
      <c r="AF55" s="39">
        <v>0</v>
      </c>
      <c r="AG55" s="39">
        <v>0</v>
      </c>
      <c r="AH55" s="39">
        <v>10.71205595482799</v>
      </c>
      <c r="AI55" s="39">
        <v>24.753932017094101</v>
      </c>
      <c r="AJ55" s="39">
        <v>0</v>
      </c>
      <c r="AK55" s="39">
        <v>44.65166640476351</v>
      </c>
      <c r="AL55" s="39">
        <v>80.117654376685607</v>
      </c>
      <c r="AM55" s="39">
        <v>96.332417414539307</v>
      </c>
      <c r="AN55" s="39">
        <v>11.375375614756839</v>
      </c>
      <c r="AO55" s="39">
        <v>0</v>
      </c>
      <c r="AP55" s="39">
        <v>0</v>
      </c>
      <c r="AQ55" s="39">
        <v>107.70779302929614</v>
      </c>
      <c r="AR55" s="39">
        <v>10.71205595482799</v>
      </c>
      <c r="AS55" s="72">
        <v>10.054819866839061</v>
      </c>
      <c r="AT55" s="39">
        <v>96.332417414539307</v>
      </c>
      <c r="AU55" s="39">
        <v>13.465056573011296</v>
      </c>
      <c r="AV55" s="39">
        <v>0</v>
      </c>
      <c r="AW55" s="39">
        <v>0</v>
      </c>
      <c r="AX55" s="39">
        <v>109.7974739875506</v>
      </c>
      <c r="AY55" s="39">
        <v>24.753932017094101</v>
      </c>
      <c r="AZ55" s="72">
        <v>4.4355569010906528</v>
      </c>
      <c r="BA55" s="39">
        <v>96.332417414539307</v>
      </c>
      <c r="BB55" s="39">
        <v>24.840432187768137</v>
      </c>
      <c r="BC55" s="39">
        <v>0</v>
      </c>
      <c r="BD55" s="39">
        <v>0</v>
      </c>
      <c r="BE55" s="39">
        <v>121.17284960230744</v>
      </c>
      <c r="BF55" s="39">
        <v>35.46598797192209</v>
      </c>
      <c r="BG55" s="39">
        <v>4.1853142937049101</v>
      </c>
      <c r="BH55" s="72">
        <v>3.4165930947204468</v>
      </c>
      <c r="BI55" s="39">
        <v>4.2193859609272346</v>
      </c>
      <c r="BJ55" s="39">
        <v>9.7503591907209373</v>
      </c>
      <c r="BK55" s="39">
        <v>0</v>
      </c>
      <c r="BL55" s="39">
        <v>17.587904241234959</v>
      </c>
      <c r="BM55" s="39">
        <v>31.557649392883132</v>
      </c>
      <c r="BN55" s="39">
        <v>96.332417414539307</v>
      </c>
      <c r="BO55" s="39">
        <v>0</v>
      </c>
      <c r="BP55" s="39">
        <v>24.840432187768137</v>
      </c>
      <c r="BQ55" s="39">
        <v>0</v>
      </c>
      <c r="BR55" s="39">
        <v>0</v>
      </c>
      <c r="BS55" s="39">
        <v>0</v>
      </c>
      <c r="BT55" s="39">
        <v>0</v>
      </c>
      <c r="BU55" s="39">
        <v>0</v>
      </c>
      <c r="BV55" s="39">
        <v>0</v>
      </c>
      <c r="BW55" s="39">
        <v>0</v>
      </c>
      <c r="BX55" s="39">
        <v>80.117654376685607</v>
      </c>
      <c r="BY55" s="39"/>
      <c r="BZ55" s="39">
        <v>0</v>
      </c>
      <c r="CA55" s="39">
        <v>0</v>
      </c>
      <c r="CB55" s="39">
        <v>121.17284960230744</v>
      </c>
      <c r="CC55" s="39">
        <v>80.117654376685607</v>
      </c>
      <c r="CD55" s="72">
        <v>1.5124363106362855</v>
      </c>
      <c r="CE55" s="39">
        <v>21.773218534939872</v>
      </c>
      <c r="CF55" s="39">
        <v>1.7746828694040109</v>
      </c>
      <c r="CG55" s="39">
        <v>0</v>
      </c>
      <c r="CH55" s="39">
        <v>1.7746828694040109</v>
      </c>
      <c r="CI55" s="39">
        <v>8.8733436851932218E-2</v>
      </c>
      <c r="CJ55" s="39">
        <v>0</v>
      </c>
      <c r="CK55" s="39">
        <v>8.8733436851932218E-2</v>
      </c>
      <c r="CL55" s="39"/>
      <c r="CM55" s="39">
        <v>0</v>
      </c>
      <c r="CN55" s="39" t="s">
        <v>432</v>
      </c>
      <c r="CO55" s="39">
        <v>0</v>
      </c>
      <c r="CP55" s="39">
        <v>0</v>
      </c>
      <c r="CQ55" s="39">
        <v>0</v>
      </c>
      <c r="CR55" s="39">
        <v>0</v>
      </c>
      <c r="CS55" s="39">
        <v>0</v>
      </c>
      <c r="CT55" s="39">
        <v>0</v>
      </c>
      <c r="CU55" s="39">
        <v>0</v>
      </c>
      <c r="CV55" s="39">
        <v>9999</v>
      </c>
      <c r="CW55" s="72">
        <v>9999</v>
      </c>
    </row>
    <row r="56" spans="1:131" s="19" customFormat="1">
      <c r="A56" s="19" t="s">
        <v>470</v>
      </c>
      <c r="B56" s="19" t="s">
        <v>470</v>
      </c>
      <c r="C56" s="39">
        <v>13</v>
      </c>
      <c r="D56" s="39">
        <v>173.8216734916555</v>
      </c>
      <c r="E56" s="39">
        <v>0</v>
      </c>
      <c r="F56" s="39">
        <v>53.717845360451633</v>
      </c>
      <c r="G56" s="39">
        <v>0</v>
      </c>
      <c r="H56" s="39">
        <v>0</v>
      </c>
      <c r="I56" s="39" t="s">
        <v>432</v>
      </c>
      <c r="J56" s="39"/>
      <c r="K56" s="39"/>
      <c r="L56" s="39">
        <v>186.80723547775204</v>
      </c>
      <c r="M56" s="39">
        <v>3.219307878382352E-2</v>
      </c>
      <c r="N56" s="39">
        <v>3.1960723577941316E-2</v>
      </c>
      <c r="O56" s="39">
        <v>0</v>
      </c>
      <c r="P56" s="39">
        <v>0</v>
      </c>
      <c r="Q56" s="39">
        <v>0</v>
      </c>
      <c r="R56" s="39">
        <v>10.71205595482799</v>
      </c>
      <c r="S56" s="39">
        <v>24.753932017094101</v>
      </c>
      <c r="T56" s="39">
        <v>0</v>
      </c>
      <c r="U56" s="39">
        <v>44.65166640476351</v>
      </c>
      <c r="V56" s="39" t="s">
        <v>225</v>
      </c>
      <c r="W56" s="39" t="s">
        <v>225</v>
      </c>
      <c r="X56" s="39" t="s">
        <v>225</v>
      </c>
      <c r="Y56" s="39" t="s">
        <v>225</v>
      </c>
      <c r="Z56" s="39">
        <v>0</v>
      </c>
      <c r="AA56" s="39">
        <v>0</v>
      </c>
      <c r="AB56" s="39">
        <v>0</v>
      </c>
      <c r="AC56" s="39">
        <v>0</v>
      </c>
      <c r="AD56" s="39">
        <v>0</v>
      </c>
      <c r="AE56" s="39">
        <v>0</v>
      </c>
      <c r="AF56" s="39">
        <v>0</v>
      </c>
      <c r="AG56" s="39">
        <v>0</v>
      </c>
      <c r="AH56" s="39">
        <v>10.71205595482799</v>
      </c>
      <c r="AI56" s="39">
        <v>24.753932017094101</v>
      </c>
      <c r="AJ56" s="39">
        <v>0</v>
      </c>
      <c r="AK56" s="39">
        <v>44.65166640476351</v>
      </c>
      <c r="AL56" s="39">
        <v>80.117654376685607</v>
      </c>
      <c r="AM56" s="39">
        <v>96.332417414539307</v>
      </c>
      <c r="AN56" s="39">
        <v>11.375375614756839</v>
      </c>
      <c r="AO56" s="39">
        <v>0</v>
      </c>
      <c r="AP56" s="39">
        <v>0</v>
      </c>
      <c r="AQ56" s="39">
        <v>107.70779302929614</v>
      </c>
      <c r="AR56" s="39">
        <v>10.71205595482799</v>
      </c>
      <c r="AS56" s="72">
        <v>10.054819866839061</v>
      </c>
      <c r="AT56" s="39">
        <v>96.332417414539307</v>
      </c>
      <c r="AU56" s="39">
        <v>13.465056573011296</v>
      </c>
      <c r="AV56" s="39">
        <v>0</v>
      </c>
      <c r="AW56" s="39">
        <v>0</v>
      </c>
      <c r="AX56" s="39">
        <v>109.7974739875506</v>
      </c>
      <c r="AY56" s="39">
        <v>24.753932017094101</v>
      </c>
      <c r="AZ56" s="72">
        <v>4.4355569010906528</v>
      </c>
      <c r="BA56" s="39">
        <v>96.332417414539307</v>
      </c>
      <c r="BB56" s="39">
        <v>24.840432187768137</v>
      </c>
      <c r="BC56" s="39">
        <v>0</v>
      </c>
      <c r="BD56" s="39">
        <v>0</v>
      </c>
      <c r="BE56" s="39">
        <v>121.17284960230744</v>
      </c>
      <c r="BF56" s="39">
        <v>35.46598797192209</v>
      </c>
      <c r="BG56" s="39">
        <v>4.1853142937049101</v>
      </c>
      <c r="BH56" s="72">
        <v>3.4165930947204468</v>
      </c>
      <c r="BI56" s="39">
        <v>4.2193859609272346</v>
      </c>
      <c r="BJ56" s="39">
        <v>9.7503591907209373</v>
      </c>
      <c r="BK56" s="39">
        <v>0</v>
      </c>
      <c r="BL56" s="39">
        <v>17.587904241234959</v>
      </c>
      <c r="BM56" s="39">
        <v>31.557649392883132</v>
      </c>
      <c r="BN56" s="39">
        <v>96.332417414539307</v>
      </c>
      <c r="BO56" s="39">
        <v>0</v>
      </c>
      <c r="BP56" s="39">
        <v>24.840432187768137</v>
      </c>
      <c r="BQ56" s="39">
        <v>0</v>
      </c>
      <c r="BR56" s="39">
        <v>0</v>
      </c>
      <c r="BS56" s="39">
        <v>0</v>
      </c>
      <c r="BT56" s="39">
        <v>0</v>
      </c>
      <c r="BU56" s="39">
        <v>0</v>
      </c>
      <c r="BV56" s="39">
        <v>0</v>
      </c>
      <c r="BW56" s="39">
        <v>0</v>
      </c>
      <c r="BX56" s="39">
        <v>80.117654376685607</v>
      </c>
      <c r="BY56" s="39"/>
      <c r="BZ56" s="39">
        <v>0</v>
      </c>
      <c r="CA56" s="39">
        <v>0</v>
      </c>
      <c r="CB56" s="39">
        <v>121.17284960230744</v>
      </c>
      <c r="CC56" s="39">
        <v>80.117654376685607</v>
      </c>
      <c r="CD56" s="72">
        <v>1.5124363106362855</v>
      </c>
      <c r="CE56" s="39">
        <v>21.773218534939872</v>
      </c>
      <c r="CF56" s="39">
        <v>1.7746828694040109</v>
      </c>
      <c r="CG56" s="39">
        <v>0</v>
      </c>
      <c r="CH56" s="39">
        <v>1.7746828694040109</v>
      </c>
      <c r="CI56" s="39">
        <v>8.8733436851932218E-2</v>
      </c>
      <c r="CJ56" s="39">
        <v>0</v>
      </c>
      <c r="CK56" s="39">
        <v>8.8733436851932218E-2</v>
      </c>
      <c r="CL56" s="39"/>
      <c r="CM56" s="39">
        <v>0</v>
      </c>
      <c r="CN56" s="39" t="s">
        <v>432</v>
      </c>
      <c r="CO56" s="39">
        <v>0</v>
      </c>
      <c r="CP56" s="39">
        <v>0</v>
      </c>
      <c r="CQ56" s="39">
        <v>0</v>
      </c>
      <c r="CR56" s="39">
        <v>0</v>
      </c>
      <c r="CS56" s="39">
        <v>0</v>
      </c>
      <c r="CT56" s="39">
        <v>0</v>
      </c>
      <c r="CU56" s="39">
        <v>0</v>
      </c>
      <c r="CV56" s="39">
        <v>9999</v>
      </c>
      <c r="CW56" s="72">
        <v>9999</v>
      </c>
    </row>
    <row r="57" spans="1:131" s="19" customFormat="1">
      <c r="A57" s="19" t="s">
        <v>461</v>
      </c>
      <c r="B57" s="19" t="s">
        <v>461</v>
      </c>
      <c r="C57" s="39">
        <v>13</v>
      </c>
      <c r="D57" s="39">
        <v>162.66563353925281</v>
      </c>
      <c r="E57" s="39">
        <v>0</v>
      </c>
      <c r="F57" s="39">
        <v>45.7202416054715</v>
      </c>
      <c r="G57" s="39">
        <v>0</v>
      </c>
      <c r="H57" s="39">
        <v>0</v>
      </c>
      <c r="I57" s="39" t="s">
        <v>432</v>
      </c>
      <c r="J57" s="39"/>
      <c r="K57" s="39"/>
      <c r="L57" s="39">
        <v>174.81776983446019</v>
      </c>
      <c r="M57" s="39">
        <v>3.012689643792392E-2</v>
      </c>
      <c r="N57" s="39">
        <v>2.9909454009648218E-2</v>
      </c>
      <c r="O57" s="39">
        <v>0</v>
      </c>
      <c r="P57" s="39">
        <v>0</v>
      </c>
      <c r="Q57" s="39">
        <v>0</v>
      </c>
      <c r="R57" s="39">
        <v>9.1172269300778179</v>
      </c>
      <c r="S57" s="39">
        <v>21.068524713021798</v>
      </c>
      <c r="T57" s="39">
        <v>0</v>
      </c>
      <c r="U57" s="39">
        <v>38.003850720633949</v>
      </c>
      <c r="V57" s="39" t="s">
        <v>225</v>
      </c>
      <c r="W57" s="39" t="s">
        <v>225</v>
      </c>
      <c r="X57" s="39" t="s">
        <v>225</v>
      </c>
      <c r="Y57" s="39" t="s">
        <v>225</v>
      </c>
      <c r="Z57" s="39">
        <v>0</v>
      </c>
      <c r="AA57" s="39">
        <v>0</v>
      </c>
      <c r="AB57" s="39">
        <v>0</v>
      </c>
      <c r="AC57" s="39">
        <v>0</v>
      </c>
      <c r="AD57" s="39">
        <v>0</v>
      </c>
      <c r="AE57" s="39">
        <v>0</v>
      </c>
      <c r="AF57" s="39">
        <v>0</v>
      </c>
      <c r="AG57" s="39">
        <v>0</v>
      </c>
      <c r="AH57" s="39">
        <v>9.1172269300778179</v>
      </c>
      <c r="AI57" s="39">
        <v>21.068524713021798</v>
      </c>
      <c r="AJ57" s="39">
        <v>0</v>
      </c>
      <c r="AK57" s="39">
        <v>38.003850720633949</v>
      </c>
      <c r="AL57" s="39">
        <v>68.18960236373357</v>
      </c>
      <c r="AM57" s="39">
        <v>90.149711450431013</v>
      </c>
      <c r="AN57" s="39">
        <v>10.645293213163194</v>
      </c>
      <c r="AO57" s="39">
        <v>0</v>
      </c>
      <c r="AP57" s="39">
        <v>0</v>
      </c>
      <c r="AQ57" s="39">
        <v>100.79500466359421</v>
      </c>
      <c r="AR57" s="39">
        <v>9.1172269300778179</v>
      </c>
      <c r="AS57" s="72">
        <v>11.055445415213978</v>
      </c>
      <c r="AT57" s="39">
        <v>90.149711450431013</v>
      </c>
      <c r="AU57" s="39">
        <v>12.600856464518566</v>
      </c>
      <c r="AV57" s="39">
        <v>0</v>
      </c>
      <c r="AW57" s="39">
        <v>0</v>
      </c>
      <c r="AX57" s="39">
        <v>102.75056791494958</v>
      </c>
      <c r="AY57" s="39">
        <v>21.068524713021798</v>
      </c>
      <c r="AZ57" s="72">
        <v>4.8769702347237756</v>
      </c>
      <c r="BA57" s="39">
        <v>90.149711450431013</v>
      </c>
      <c r="BB57" s="39">
        <v>23.24614967768176</v>
      </c>
      <c r="BC57" s="39">
        <v>0</v>
      </c>
      <c r="BD57" s="39">
        <v>0</v>
      </c>
      <c r="BE57" s="39">
        <v>113.39586112811278</v>
      </c>
      <c r="BF57" s="39">
        <v>30.185751643099614</v>
      </c>
      <c r="BG57" s="39">
        <v>2.9209162185455528</v>
      </c>
      <c r="BH57" s="72">
        <v>3.7566022032131436</v>
      </c>
      <c r="BI57" s="39">
        <v>3.8374904124088451</v>
      </c>
      <c r="BJ57" s="39">
        <v>8.867856664079973</v>
      </c>
      <c r="BK57" s="39">
        <v>0</v>
      </c>
      <c r="BL57" s="39">
        <v>15.996027508531588</v>
      </c>
      <c r="BM57" s="39">
        <v>28.70137458502041</v>
      </c>
      <c r="BN57" s="39">
        <v>90.149711450431013</v>
      </c>
      <c r="BO57" s="39">
        <v>0</v>
      </c>
      <c r="BP57" s="39">
        <v>23.24614967768176</v>
      </c>
      <c r="BQ57" s="39">
        <v>0</v>
      </c>
      <c r="BR57" s="39">
        <v>0</v>
      </c>
      <c r="BS57" s="39">
        <v>0</v>
      </c>
      <c r="BT57" s="39">
        <v>0</v>
      </c>
      <c r="BU57" s="39">
        <v>0</v>
      </c>
      <c r="BV57" s="39">
        <v>0</v>
      </c>
      <c r="BW57" s="39">
        <v>0</v>
      </c>
      <c r="BX57" s="39">
        <v>68.18960236373357</v>
      </c>
      <c r="BY57" s="39"/>
      <c r="BZ57" s="39">
        <v>0</v>
      </c>
      <c r="CA57" s="39">
        <v>0</v>
      </c>
      <c r="CB57" s="39">
        <v>113.39586112811278</v>
      </c>
      <c r="CC57" s="39">
        <v>68.18960236373357</v>
      </c>
      <c r="CD57" s="72">
        <v>1.6629494409315111</v>
      </c>
      <c r="CE57" s="39">
        <v>18.91694372707714</v>
      </c>
      <c r="CF57" s="39">
        <v>1.660782038764119</v>
      </c>
      <c r="CG57" s="39">
        <v>0</v>
      </c>
      <c r="CH57" s="39">
        <v>1.660782038764119</v>
      </c>
      <c r="CI57" s="39">
        <v>8.3038440671368577E-2</v>
      </c>
      <c r="CJ57" s="39">
        <v>0</v>
      </c>
      <c r="CK57" s="39">
        <v>8.3038440671368577E-2</v>
      </c>
      <c r="CL57" s="39"/>
      <c r="CM57" s="39">
        <v>0</v>
      </c>
      <c r="CN57" s="39" t="s">
        <v>432</v>
      </c>
      <c r="CO57" s="39">
        <v>0</v>
      </c>
      <c r="CP57" s="39">
        <v>0</v>
      </c>
      <c r="CQ57" s="39">
        <v>0</v>
      </c>
      <c r="CR57" s="39">
        <v>0</v>
      </c>
      <c r="CS57" s="39">
        <v>0</v>
      </c>
      <c r="CT57" s="39">
        <v>0</v>
      </c>
      <c r="CU57" s="39">
        <v>0</v>
      </c>
      <c r="CV57" s="39">
        <v>9999</v>
      </c>
      <c r="CW57" s="72">
        <v>9999</v>
      </c>
    </row>
    <row r="58" spans="1:131" s="19" customFormat="1">
      <c r="A58" s="19" t="s">
        <v>462</v>
      </c>
      <c r="B58" s="19" t="s">
        <v>462</v>
      </c>
      <c r="C58" s="39">
        <v>13</v>
      </c>
      <c r="D58" s="39">
        <v>162.66563353925281</v>
      </c>
      <c r="E58" s="39">
        <v>0</v>
      </c>
      <c r="F58" s="39">
        <v>45.7202416054715</v>
      </c>
      <c r="G58" s="39">
        <v>0</v>
      </c>
      <c r="H58" s="39">
        <v>0</v>
      </c>
      <c r="I58" s="39" t="s">
        <v>432</v>
      </c>
      <c r="J58" s="39"/>
      <c r="K58" s="39"/>
      <c r="L58" s="39">
        <v>174.81776983446019</v>
      </c>
      <c r="M58" s="39">
        <v>3.012689643792392E-2</v>
      </c>
      <c r="N58" s="39">
        <v>2.9909454009648218E-2</v>
      </c>
      <c r="O58" s="39">
        <v>0</v>
      </c>
      <c r="P58" s="39">
        <v>0</v>
      </c>
      <c r="Q58" s="39">
        <v>0</v>
      </c>
      <c r="R58" s="39">
        <v>9.1172269300778179</v>
      </c>
      <c r="S58" s="39">
        <v>21.068524713021798</v>
      </c>
      <c r="T58" s="39">
        <v>0</v>
      </c>
      <c r="U58" s="39">
        <v>38.003850720633949</v>
      </c>
      <c r="V58" s="39" t="s">
        <v>225</v>
      </c>
      <c r="W58" s="39" t="s">
        <v>225</v>
      </c>
      <c r="X58" s="39" t="s">
        <v>225</v>
      </c>
      <c r="Y58" s="39" t="s">
        <v>225</v>
      </c>
      <c r="Z58" s="39">
        <v>0</v>
      </c>
      <c r="AA58" s="39">
        <v>0</v>
      </c>
      <c r="AB58" s="39">
        <v>0</v>
      </c>
      <c r="AC58" s="39">
        <v>0</v>
      </c>
      <c r="AD58" s="39">
        <v>0</v>
      </c>
      <c r="AE58" s="39">
        <v>0</v>
      </c>
      <c r="AF58" s="39">
        <v>0</v>
      </c>
      <c r="AG58" s="39">
        <v>0</v>
      </c>
      <c r="AH58" s="39">
        <v>9.1172269300778179</v>
      </c>
      <c r="AI58" s="39">
        <v>21.068524713021798</v>
      </c>
      <c r="AJ58" s="39">
        <v>0</v>
      </c>
      <c r="AK58" s="39">
        <v>38.003850720633949</v>
      </c>
      <c r="AL58" s="39">
        <v>68.18960236373357</v>
      </c>
      <c r="AM58" s="39">
        <v>90.149711450431013</v>
      </c>
      <c r="AN58" s="39">
        <v>10.645293213163194</v>
      </c>
      <c r="AO58" s="39">
        <v>0</v>
      </c>
      <c r="AP58" s="39">
        <v>0</v>
      </c>
      <c r="AQ58" s="39">
        <v>100.79500466359421</v>
      </c>
      <c r="AR58" s="39">
        <v>9.1172269300778179</v>
      </c>
      <c r="AS58" s="72">
        <v>11.055445415213978</v>
      </c>
      <c r="AT58" s="39">
        <v>90.149711450431013</v>
      </c>
      <c r="AU58" s="39">
        <v>12.600856464518566</v>
      </c>
      <c r="AV58" s="39">
        <v>0</v>
      </c>
      <c r="AW58" s="39">
        <v>0</v>
      </c>
      <c r="AX58" s="39">
        <v>102.75056791494958</v>
      </c>
      <c r="AY58" s="39">
        <v>21.068524713021798</v>
      </c>
      <c r="AZ58" s="72">
        <v>4.8769702347237756</v>
      </c>
      <c r="BA58" s="39">
        <v>90.149711450431013</v>
      </c>
      <c r="BB58" s="39">
        <v>23.24614967768176</v>
      </c>
      <c r="BC58" s="39">
        <v>0</v>
      </c>
      <c r="BD58" s="39">
        <v>0</v>
      </c>
      <c r="BE58" s="39">
        <v>113.39586112811278</v>
      </c>
      <c r="BF58" s="39">
        <v>30.185751643099614</v>
      </c>
      <c r="BG58" s="39">
        <v>2.9209162185455528</v>
      </c>
      <c r="BH58" s="72">
        <v>3.7566022032131436</v>
      </c>
      <c r="BI58" s="39">
        <v>3.8374904124088451</v>
      </c>
      <c r="BJ58" s="39">
        <v>8.867856664079973</v>
      </c>
      <c r="BK58" s="39">
        <v>0</v>
      </c>
      <c r="BL58" s="39">
        <v>15.996027508531588</v>
      </c>
      <c r="BM58" s="39">
        <v>28.70137458502041</v>
      </c>
      <c r="BN58" s="39">
        <v>90.149711450431013</v>
      </c>
      <c r="BO58" s="39">
        <v>0</v>
      </c>
      <c r="BP58" s="39">
        <v>23.24614967768176</v>
      </c>
      <c r="BQ58" s="39">
        <v>0</v>
      </c>
      <c r="BR58" s="39">
        <v>0</v>
      </c>
      <c r="BS58" s="39">
        <v>0</v>
      </c>
      <c r="BT58" s="39">
        <v>0</v>
      </c>
      <c r="BU58" s="39">
        <v>0</v>
      </c>
      <c r="BV58" s="39">
        <v>0</v>
      </c>
      <c r="BW58" s="39">
        <v>0</v>
      </c>
      <c r="BX58" s="39">
        <v>68.18960236373357</v>
      </c>
      <c r="BY58" s="39"/>
      <c r="BZ58" s="39">
        <v>0</v>
      </c>
      <c r="CA58" s="39">
        <v>0</v>
      </c>
      <c r="CB58" s="39">
        <v>113.39586112811278</v>
      </c>
      <c r="CC58" s="39">
        <v>68.18960236373357</v>
      </c>
      <c r="CD58" s="72">
        <v>1.6629494409315111</v>
      </c>
      <c r="CE58" s="39">
        <v>18.91694372707714</v>
      </c>
      <c r="CF58" s="39">
        <v>1.660782038764119</v>
      </c>
      <c r="CG58" s="39">
        <v>0</v>
      </c>
      <c r="CH58" s="39">
        <v>1.660782038764119</v>
      </c>
      <c r="CI58" s="39">
        <v>8.3038440671368577E-2</v>
      </c>
      <c r="CJ58" s="39">
        <v>0</v>
      </c>
      <c r="CK58" s="39">
        <v>8.3038440671368577E-2</v>
      </c>
      <c r="CL58" s="39"/>
      <c r="CM58" s="39">
        <v>0</v>
      </c>
      <c r="CN58" s="39" t="s">
        <v>432</v>
      </c>
      <c r="CO58" s="39">
        <v>0</v>
      </c>
      <c r="CP58" s="39">
        <v>0</v>
      </c>
      <c r="CQ58" s="39">
        <v>0</v>
      </c>
      <c r="CR58" s="39">
        <v>0</v>
      </c>
      <c r="CS58" s="39">
        <v>0</v>
      </c>
      <c r="CT58" s="39">
        <v>0</v>
      </c>
      <c r="CU58" s="39">
        <v>0</v>
      </c>
      <c r="CV58" s="39">
        <v>9999</v>
      </c>
      <c r="CW58" s="72">
        <v>9999</v>
      </c>
    </row>
    <row r="59" spans="1:131" s="19" customFormat="1">
      <c r="A59" s="19" t="s">
        <v>463</v>
      </c>
      <c r="B59" s="19" t="s">
        <v>463</v>
      </c>
      <c r="C59" s="39">
        <v>13</v>
      </c>
      <c r="D59" s="39">
        <v>162.66563353925281</v>
      </c>
      <c r="E59" s="39">
        <v>0</v>
      </c>
      <c r="F59" s="39">
        <v>45.7202416054715</v>
      </c>
      <c r="G59" s="39">
        <v>0</v>
      </c>
      <c r="H59" s="39">
        <v>0</v>
      </c>
      <c r="I59" s="39" t="s">
        <v>432</v>
      </c>
      <c r="J59" s="39"/>
      <c r="K59" s="39"/>
      <c r="L59" s="39">
        <v>174.81776983446019</v>
      </c>
      <c r="M59" s="39">
        <v>3.012689643792392E-2</v>
      </c>
      <c r="N59" s="39">
        <v>2.9909454009648218E-2</v>
      </c>
      <c r="O59" s="39">
        <v>0</v>
      </c>
      <c r="P59" s="39">
        <v>0</v>
      </c>
      <c r="Q59" s="39">
        <v>0</v>
      </c>
      <c r="R59" s="39">
        <v>9.1172269300778179</v>
      </c>
      <c r="S59" s="39">
        <v>21.068524713021798</v>
      </c>
      <c r="T59" s="39">
        <v>0</v>
      </c>
      <c r="U59" s="39">
        <v>38.003850720633949</v>
      </c>
      <c r="V59" s="39" t="s">
        <v>225</v>
      </c>
      <c r="W59" s="39" t="s">
        <v>225</v>
      </c>
      <c r="X59" s="39" t="s">
        <v>225</v>
      </c>
      <c r="Y59" s="39" t="s">
        <v>225</v>
      </c>
      <c r="Z59" s="39">
        <v>0</v>
      </c>
      <c r="AA59" s="39">
        <v>0</v>
      </c>
      <c r="AB59" s="39">
        <v>0</v>
      </c>
      <c r="AC59" s="39">
        <v>0</v>
      </c>
      <c r="AD59" s="39">
        <v>0</v>
      </c>
      <c r="AE59" s="39">
        <v>0</v>
      </c>
      <c r="AF59" s="39">
        <v>0</v>
      </c>
      <c r="AG59" s="39">
        <v>0</v>
      </c>
      <c r="AH59" s="39">
        <v>9.1172269300778179</v>
      </c>
      <c r="AI59" s="39">
        <v>21.068524713021798</v>
      </c>
      <c r="AJ59" s="39">
        <v>0</v>
      </c>
      <c r="AK59" s="39">
        <v>38.003850720633949</v>
      </c>
      <c r="AL59" s="39">
        <v>68.18960236373357</v>
      </c>
      <c r="AM59" s="39">
        <v>90.149711450431013</v>
      </c>
      <c r="AN59" s="39">
        <v>10.645293213163194</v>
      </c>
      <c r="AO59" s="39">
        <v>0</v>
      </c>
      <c r="AP59" s="39">
        <v>0</v>
      </c>
      <c r="AQ59" s="39">
        <v>100.79500466359421</v>
      </c>
      <c r="AR59" s="39">
        <v>9.1172269300778179</v>
      </c>
      <c r="AS59" s="72">
        <v>11.055445415213978</v>
      </c>
      <c r="AT59" s="39">
        <v>90.149711450431013</v>
      </c>
      <c r="AU59" s="39">
        <v>12.600856464518566</v>
      </c>
      <c r="AV59" s="39">
        <v>0</v>
      </c>
      <c r="AW59" s="39">
        <v>0</v>
      </c>
      <c r="AX59" s="39">
        <v>102.75056791494958</v>
      </c>
      <c r="AY59" s="39">
        <v>21.068524713021798</v>
      </c>
      <c r="AZ59" s="72">
        <v>4.8769702347237756</v>
      </c>
      <c r="BA59" s="39">
        <v>90.149711450431013</v>
      </c>
      <c r="BB59" s="39">
        <v>23.24614967768176</v>
      </c>
      <c r="BC59" s="39">
        <v>0</v>
      </c>
      <c r="BD59" s="39">
        <v>0</v>
      </c>
      <c r="BE59" s="39">
        <v>113.39586112811278</v>
      </c>
      <c r="BF59" s="39">
        <v>30.185751643099614</v>
      </c>
      <c r="BG59" s="39">
        <v>2.9209162185455528</v>
      </c>
      <c r="BH59" s="72">
        <v>3.7566022032131436</v>
      </c>
      <c r="BI59" s="39">
        <v>3.8374904124088451</v>
      </c>
      <c r="BJ59" s="39">
        <v>8.867856664079973</v>
      </c>
      <c r="BK59" s="39">
        <v>0</v>
      </c>
      <c r="BL59" s="39">
        <v>15.996027508531588</v>
      </c>
      <c r="BM59" s="39">
        <v>28.70137458502041</v>
      </c>
      <c r="BN59" s="39">
        <v>90.149711450431013</v>
      </c>
      <c r="BO59" s="39">
        <v>0</v>
      </c>
      <c r="BP59" s="39">
        <v>23.24614967768176</v>
      </c>
      <c r="BQ59" s="39">
        <v>0</v>
      </c>
      <c r="BR59" s="39">
        <v>0</v>
      </c>
      <c r="BS59" s="39">
        <v>0</v>
      </c>
      <c r="BT59" s="39">
        <v>0</v>
      </c>
      <c r="BU59" s="39">
        <v>0</v>
      </c>
      <c r="BV59" s="39">
        <v>0</v>
      </c>
      <c r="BW59" s="39">
        <v>0</v>
      </c>
      <c r="BX59" s="39">
        <v>68.18960236373357</v>
      </c>
      <c r="BY59" s="39"/>
      <c r="BZ59" s="39">
        <v>0</v>
      </c>
      <c r="CA59" s="39">
        <v>0</v>
      </c>
      <c r="CB59" s="39">
        <v>113.39586112811278</v>
      </c>
      <c r="CC59" s="39">
        <v>68.18960236373357</v>
      </c>
      <c r="CD59" s="72">
        <v>1.6629494409315111</v>
      </c>
      <c r="CE59" s="39">
        <v>18.91694372707714</v>
      </c>
      <c r="CF59" s="39">
        <v>1.660782038764119</v>
      </c>
      <c r="CG59" s="39">
        <v>0</v>
      </c>
      <c r="CH59" s="39">
        <v>1.660782038764119</v>
      </c>
      <c r="CI59" s="39">
        <v>8.3038440671368577E-2</v>
      </c>
      <c r="CJ59" s="39">
        <v>0</v>
      </c>
      <c r="CK59" s="39">
        <v>8.3038440671368577E-2</v>
      </c>
      <c r="CL59" s="39"/>
      <c r="CM59" s="39">
        <v>0</v>
      </c>
      <c r="CN59" s="39" t="s">
        <v>432</v>
      </c>
      <c r="CO59" s="39">
        <v>0</v>
      </c>
      <c r="CP59" s="39">
        <v>0</v>
      </c>
      <c r="CQ59" s="39">
        <v>0</v>
      </c>
      <c r="CR59" s="39">
        <v>0</v>
      </c>
      <c r="CS59" s="39">
        <v>0</v>
      </c>
      <c r="CT59" s="39">
        <v>0</v>
      </c>
      <c r="CU59" s="39">
        <v>0</v>
      </c>
      <c r="CV59" s="39">
        <v>9999</v>
      </c>
      <c r="CW59" s="72">
        <v>9999</v>
      </c>
    </row>
    <row r="60" spans="1:131" s="19" customFormat="1">
      <c r="A60" s="19" t="s">
        <v>464</v>
      </c>
      <c r="B60" s="19" t="s">
        <v>464</v>
      </c>
      <c r="C60" s="39">
        <v>13</v>
      </c>
      <c r="D60" s="39">
        <v>162.66563353925281</v>
      </c>
      <c r="E60" s="39">
        <v>0</v>
      </c>
      <c r="F60" s="39">
        <v>45.7202416054715</v>
      </c>
      <c r="G60" s="39">
        <v>0</v>
      </c>
      <c r="H60" s="39">
        <v>0</v>
      </c>
      <c r="I60" s="39" t="s">
        <v>432</v>
      </c>
      <c r="J60" s="39"/>
      <c r="K60" s="39"/>
      <c r="L60" s="39">
        <v>174.81776983446019</v>
      </c>
      <c r="M60" s="39">
        <v>3.012689643792392E-2</v>
      </c>
      <c r="N60" s="39">
        <v>2.9909454009648218E-2</v>
      </c>
      <c r="O60" s="39">
        <v>0</v>
      </c>
      <c r="P60" s="39">
        <v>0</v>
      </c>
      <c r="Q60" s="39">
        <v>0</v>
      </c>
      <c r="R60" s="39">
        <v>9.1172269300778179</v>
      </c>
      <c r="S60" s="39">
        <v>21.068524713021798</v>
      </c>
      <c r="T60" s="39">
        <v>0</v>
      </c>
      <c r="U60" s="39">
        <v>38.003850720633949</v>
      </c>
      <c r="V60" s="39" t="s">
        <v>225</v>
      </c>
      <c r="W60" s="39" t="s">
        <v>225</v>
      </c>
      <c r="X60" s="39" t="s">
        <v>225</v>
      </c>
      <c r="Y60" s="39" t="s">
        <v>225</v>
      </c>
      <c r="Z60" s="39">
        <v>0</v>
      </c>
      <c r="AA60" s="39">
        <v>0</v>
      </c>
      <c r="AB60" s="39">
        <v>0</v>
      </c>
      <c r="AC60" s="39">
        <v>0</v>
      </c>
      <c r="AD60" s="39">
        <v>0</v>
      </c>
      <c r="AE60" s="39">
        <v>0</v>
      </c>
      <c r="AF60" s="39">
        <v>0</v>
      </c>
      <c r="AG60" s="39">
        <v>0</v>
      </c>
      <c r="AH60" s="39">
        <v>9.1172269300778179</v>
      </c>
      <c r="AI60" s="39">
        <v>21.068524713021798</v>
      </c>
      <c r="AJ60" s="39">
        <v>0</v>
      </c>
      <c r="AK60" s="39">
        <v>38.003850720633949</v>
      </c>
      <c r="AL60" s="39">
        <v>68.18960236373357</v>
      </c>
      <c r="AM60" s="39">
        <v>90.149711450431013</v>
      </c>
      <c r="AN60" s="39">
        <v>10.645293213163194</v>
      </c>
      <c r="AO60" s="39">
        <v>0</v>
      </c>
      <c r="AP60" s="39">
        <v>0</v>
      </c>
      <c r="AQ60" s="39">
        <v>100.79500466359421</v>
      </c>
      <c r="AR60" s="39">
        <v>9.1172269300778179</v>
      </c>
      <c r="AS60" s="72">
        <v>11.055445415213978</v>
      </c>
      <c r="AT60" s="39">
        <v>90.149711450431013</v>
      </c>
      <c r="AU60" s="39">
        <v>12.600856464518566</v>
      </c>
      <c r="AV60" s="39">
        <v>0</v>
      </c>
      <c r="AW60" s="39">
        <v>0</v>
      </c>
      <c r="AX60" s="39">
        <v>102.75056791494958</v>
      </c>
      <c r="AY60" s="39">
        <v>21.068524713021798</v>
      </c>
      <c r="AZ60" s="72">
        <v>4.8769702347237756</v>
      </c>
      <c r="BA60" s="39">
        <v>90.149711450431013</v>
      </c>
      <c r="BB60" s="39">
        <v>23.24614967768176</v>
      </c>
      <c r="BC60" s="39">
        <v>0</v>
      </c>
      <c r="BD60" s="39">
        <v>0</v>
      </c>
      <c r="BE60" s="39">
        <v>113.39586112811278</v>
      </c>
      <c r="BF60" s="39">
        <v>30.185751643099614</v>
      </c>
      <c r="BG60" s="39">
        <v>2.9209162185455528</v>
      </c>
      <c r="BH60" s="72">
        <v>3.7566022032131436</v>
      </c>
      <c r="BI60" s="39">
        <v>3.8374904124088451</v>
      </c>
      <c r="BJ60" s="39">
        <v>8.867856664079973</v>
      </c>
      <c r="BK60" s="39">
        <v>0</v>
      </c>
      <c r="BL60" s="39">
        <v>15.996027508531588</v>
      </c>
      <c r="BM60" s="39">
        <v>28.70137458502041</v>
      </c>
      <c r="BN60" s="39">
        <v>90.149711450431013</v>
      </c>
      <c r="BO60" s="39">
        <v>0</v>
      </c>
      <c r="BP60" s="39">
        <v>23.24614967768176</v>
      </c>
      <c r="BQ60" s="39">
        <v>0</v>
      </c>
      <c r="BR60" s="39">
        <v>0</v>
      </c>
      <c r="BS60" s="39">
        <v>0</v>
      </c>
      <c r="BT60" s="39">
        <v>0</v>
      </c>
      <c r="BU60" s="39">
        <v>0</v>
      </c>
      <c r="BV60" s="39">
        <v>0</v>
      </c>
      <c r="BW60" s="39">
        <v>0</v>
      </c>
      <c r="BX60" s="39">
        <v>68.18960236373357</v>
      </c>
      <c r="BY60" s="39"/>
      <c r="BZ60" s="39">
        <v>0</v>
      </c>
      <c r="CA60" s="39">
        <v>0</v>
      </c>
      <c r="CB60" s="39">
        <v>113.39586112811278</v>
      </c>
      <c r="CC60" s="39">
        <v>68.18960236373357</v>
      </c>
      <c r="CD60" s="72">
        <v>1.6629494409315111</v>
      </c>
      <c r="CE60" s="39">
        <v>18.91694372707714</v>
      </c>
      <c r="CF60" s="39">
        <v>1.660782038764119</v>
      </c>
      <c r="CG60" s="39">
        <v>0</v>
      </c>
      <c r="CH60" s="39">
        <v>1.660782038764119</v>
      </c>
      <c r="CI60" s="39">
        <v>8.3038440671368577E-2</v>
      </c>
      <c r="CJ60" s="39">
        <v>0</v>
      </c>
      <c r="CK60" s="39">
        <v>8.3038440671368577E-2</v>
      </c>
      <c r="CL60" s="39"/>
      <c r="CM60" s="39">
        <v>0</v>
      </c>
      <c r="CN60" s="39" t="s">
        <v>432</v>
      </c>
      <c r="CO60" s="39">
        <v>0</v>
      </c>
      <c r="CP60" s="39">
        <v>0</v>
      </c>
      <c r="CQ60" s="39">
        <v>0</v>
      </c>
      <c r="CR60" s="39">
        <v>0</v>
      </c>
      <c r="CS60" s="39">
        <v>0</v>
      </c>
      <c r="CT60" s="39">
        <v>0</v>
      </c>
      <c r="CU60" s="39">
        <v>0</v>
      </c>
      <c r="CV60" s="39">
        <v>9999</v>
      </c>
      <c r="CW60" s="72">
        <v>9999</v>
      </c>
    </row>
    <row r="61" spans="1:131" s="19" customFormat="1">
      <c r="A61" s="19" t="s">
        <v>471</v>
      </c>
      <c r="B61" s="19" t="s">
        <v>471</v>
      </c>
      <c r="C61" s="39">
        <v>13</v>
      </c>
      <c r="D61" s="39">
        <v>300.64434978952494</v>
      </c>
      <c r="E61" s="39">
        <v>0</v>
      </c>
      <c r="F61" s="39">
        <v>103.6347070974122</v>
      </c>
      <c r="G61" s="39">
        <v>0</v>
      </c>
      <c r="H61" s="39">
        <v>0</v>
      </c>
      <c r="I61" s="39" t="s">
        <v>432</v>
      </c>
      <c r="J61" s="39"/>
      <c r="K61" s="39"/>
      <c r="L61" s="39">
        <v>323.10435584940785</v>
      </c>
      <c r="M61" s="39">
        <v>5.5681590472952194E-2</v>
      </c>
      <c r="N61" s="39">
        <v>5.5279705722970085E-2</v>
      </c>
      <c r="O61" s="39">
        <v>0</v>
      </c>
      <c r="P61" s="39">
        <v>0</v>
      </c>
      <c r="Q61" s="39">
        <v>0</v>
      </c>
      <c r="R61" s="39">
        <v>20.666144999683873</v>
      </c>
      <c r="S61" s="39">
        <v>47.756317791358867</v>
      </c>
      <c r="T61" s="39">
        <v>0</v>
      </c>
      <c r="U61" s="39">
        <v>86.143856631224367</v>
      </c>
      <c r="V61" s="39" t="s">
        <v>225</v>
      </c>
      <c r="W61" s="39" t="s">
        <v>225</v>
      </c>
      <c r="X61" s="39" t="s">
        <v>225</v>
      </c>
      <c r="Y61" s="39" t="s">
        <v>225</v>
      </c>
      <c r="Z61" s="39">
        <v>0</v>
      </c>
      <c r="AA61" s="39">
        <v>0</v>
      </c>
      <c r="AB61" s="39">
        <v>0</v>
      </c>
      <c r="AC61" s="39">
        <v>0</v>
      </c>
      <c r="AD61" s="39">
        <v>0</v>
      </c>
      <c r="AE61" s="39">
        <v>0</v>
      </c>
      <c r="AF61" s="39">
        <v>0</v>
      </c>
      <c r="AG61" s="39">
        <v>0</v>
      </c>
      <c r="AH61" s="39">
        <v>20.666144999683873</v>
      </c>
      <c r="AI61" s="39">
        <v>47.756317791358867</v>
      </c>
      <c r="AJ61" s="39">
        <v>0</v>
      </c>
      <c r="AK61" s="39">
        <v>86.143856631224367</v>
      </c>
      <c r="AL61" s="39">
        <v>154.5663194222671</v>
      </c>
      <c r="AM61" s="39">
        <v>166.61787000133563</v>
      </c>
      <c r="AN61" s="39">
        <v>19.675005634290862</v>
      </c>
      <c r="AO61" s="39">
        <v>0</v>
      </c>
      <c r="AP61" s="39">
        <v>0</v>
      </c>
      <c r="AQ61" s="39">
        <v>186.2928756356265</v>
      </c>
      <c r="AR61" s="39">
        <v>20.666144999683873</v>
      </c>
      <c r="AS61" s="72">
        <v>9.0143989427382909</v>
      </c>
      <c r="AT61" s="39">
        <v>166.61787000133563</v>
      </c>
      <c r="AU61" s="39">
        <v>23.289346471897176</v>
      </c>
      <c r="AV61" s="39">
        <v>0</v>
      </c>
      <c r="AW61" s="39">
        <v>0</v>
      </c>
      <c r="AX61" s="39">
        <v>189.90721647323281</v>
      </c>
      <c r="AY61" s="39">
        <v>47.756317791358867</v>
      </c>
      <c r="AZ61" s="72">
        <v>3.9765883396394317</v>
      </c>
      <c r="BA61" s="39">
        <v>166.61787000133563</v>
      </c>
      <c r="BB61" s="39">
        <v>42.964352106188038</v>
      </c>
      <c r="BC61" s="39">
        <v>0</v>
      </c>
      <c r="BD61" s="39">
        <v>0</v>
      </c>
      <c r="BE61" s="39">
        <v>209.58222210752368</v>
      </c>
      <c r="BF61" s="39">
        <v>68.422462791042733</v>
      </c>
      <c r="BG61" s="39">
        <v>5.7976697322045991</v>
      </c>
      <c r="BH61" s="72">
        <v>3.063061654877473</v>
      </c>
      <c r="BI61" s="39">
        <v>4.7063776581542704</v>
      </c>
      <c r="BJ61" s="39">
        <v>10.875722931993595</v>
      </c>
      <c r="BK61" s="39">
        <v>0</v>
      </c>
      <c r="BL61" s="39">
        <v>19.617859172218171</v>
      </c>
      <c r="BM61" s="39">
        <v>35.199959762366035</v>
      </c>
      <c r="BN61" s="39">
        <v>166.61787000133563</v>
      </c>
      <c r="BO61" s="39">
        <v>0</v>
      </c>
      <c r="BP61" s="39">
        <v>42.964352106188038</v>
      </c>
      <c r="BQ61" s="39">
        <v>0</v>
      </c>
      <c r="BR61" s="39">
        <v>0</v>
      </c>
      <c r="BS61" s="39">
        <v>0</v>
      </c>
      <c r="BT61" s="39">
        <v>0</v>
      </c>
      <c r="BU61" s="39">
        <v>0</v>
      </c>
      <c r="BV61" s="39">
        <v>0</v>
      </c>
      <c r="BW61" s="39">
        <v>0</v>
      </c>
      <c r="BX61" s="39">
        <v>154.5663194222671</v>
      </c>
      <c r="BY61" s="39"/>
      <c r="BZ61" s="39">
        <v>0</v>
      </c>
      <c r="CA61" s="39">
        <v>0</v>
      </c>
      <c r="CB61" s="39">
        <v>209.58222210752368</v>
      </c>
      <c r="CC61" s="39">
        <v>154.5663194222671</v>
      </c>
      <c r="CD61" s="72">
        <v>1.3559371982906316</v>
      </c>
      <c r="CE61" s="39">
        <v>25.415528904422771</v>
      </c>
      <c r="CF61" s="39">
        <v>3.0695158241022864</v>
      </c>
      <c r="CG61" s="39">
        <v>0</v>
      </c>
      <c r="CH61" s="39">
        <v>3.0695158241022864</v>
      </c>
      <c r="CI61" s="39">
        <v>0.1534745690284687</v>
      </c>
      <c r="CJ61" s="39">
        <v>0</v>
      </c>
      <c r="CK61" s="39">
        <v>0.1534745690284687</v>
      </c>
      <c r="CL61" s="39"/>
      <c r="CM61" s="39">
        <v>0</v>
      </c>
      <c r="CN61" s="39" t="s">
        <v>432</v>
      </c>
      <c r="CO61" s="39">
        <v>0</v>
      </c>
      <c r="CP61" s="39">
        <v>0</v>
      </c>
      <c r="CQ61" s="39">
        <v>0</v>
      </c>
      <c r="CR61" s="39">
        <v>0</v>
      </c>
      <c r="CS61" s="39">
        <v>0</v>
      </c>
      <c r="CT61" s="39">
        <v>0</v>
      </c>
      <c r="CU61" s="39">
        <v>0</v>
      </c>
      <c r="CV61" s="39">
        <v>9999</v>
      </c>
      <c r="CW61" s="72">
        <v>9999</v>
      </c>
    </row>
    <row r="62" spans="1:131" s="19" customFormat="1">
      <c r="A62" s="19" t="s">
        <v>476</v>
      </c>
      <c r="B62" s="19" t="s">
        <v>476</v>
      </c>
      <c r="C62" s="39">
        <v>13</v>
      </c>
      <c r="D62" s="39">
        <v>131.13695086996103</v>
      </c>
      <c r="E62" s="39">
        <v>0</v>
      </c>
      <c r="F62" s="39">
        <v>54.291251986424662</v>
      </c>
      <c r="G62" s="39">
        <v>0</v>
      </c>
      <c r="H62" s="39">
        <v>0</v>
      </c>
      <c r="I62" s="39" t="s">
        <v>432</v>
      </c>
      <c r="J62" s="39"/>
      <c r="K62" s="39"/>
      <c r="L62" s="39">
        <v>140.93369813388222</v>
      </c>
      <c r="M62" s="39">
        <v>2.4287547726490603E-2</v>
      </c>
      <c r="N62" s="39">
        <v>2.4112251098595595E-2</v>
      </c>
      <c r="O62" s="39">
        <v>0</v>
      </c>
      <c r="P62" s="39">
        <v>0</v>
      </c>
      <c r="Q62" s="39">
        <v>0</v>
      </c>
      <c r="R62" s="39">
        <v>10.826400895900672</v>
      </c>
      <c r="S62" s="39">
        <v>25.018165784145705</v>
      </c>
      <c r="T62" s="39">
        <v>0</v>
      </c>
      <c r="U62" s="39">
        <v>45.128296865375361</v>
      </c>
      <c r="V62" s="39" t="s">
        <v>225</v>
      </c>
      <c r="W62" s="39" t="s">
        <v>225</v>
      </c>
      <c r="X62" s="39" t="s">
        <v>225</v>
      </c>
      <c r="Y62" s="39" t="s">
        <v>225</v>
      </c>
      <c r="Z62" s="39">
        <v>0</v>
      </c>
      <c r="AA62" s="39">
        <v>0</v>
      </c>
      <c r="AB62" s="39">
        <v>0</v>
      </c>
      <c r="AC62" s="39">
        <v>0</v>
      </c>
      <c r="AD62" s="39">
        <v>0</v>
      </c>
      <c r="AE62" s="39">
        <v>0</v>
      </c>
      <c r="AF62" s="39">
        <v>0</v>
      </c>
      <c r="AG62" s="39">
        <v>0</v>
      </c>
      <c r="AH62" s="39">
        <v>10.826400895900672</v>
      </c>
      <c r="AI62" s="39">
        <v>25.018165784145705</v>
      </c>
      <c r="AJ62" s="39">
        <v>0</v>
      </c>
      <c r="AK62" s="39">
        <v>45.128296865375361</v>
      </c>
      <c r="AL62" s="39">
        <v>80.972863545421745</v>
      </c>
      <c r="AM62" s="39">
        <v>72.676434623565314</v>
      </c>
      <c r="AN62" s="39">
        <v>8.5819681927716172</v>
      </c>
      <c r="AO62" s="39">
        <v>0</v>
      </c>
      <c r="AP62" s="39">
        <v>0</v>
      </c>
      <c r="AQ62" s="39">
        <v>81.258402816336925</v>
      </c>
      <c r="AR62" s="39">
        <v>10.826400895900672</v>
      </c>
      <c r="AS62" s="72">
        <v>7.5055785941849571</v>
      </c>
      <c r="AT62" s="39">
        <v>72.676434623565314</v>
      </c>
      <c r="AU62" s="39">
        <v>10.15849420159331</v>
      </c>
      <c r="AV62" s="39">
        <v>0</v>
      </c>
      <c r="AW62" s="39">
        <v>0</v>
      </c>
      <c r="AX62" s="39">
        <v>82.834928825158627</v>
      </c>
      <c r="AY62" s="39">
        <v>25.018165784145705</v>
      </c>
      <c r="AZ62" s="72">
        <v>3.3109912828882146</v>
      </c>
      <c r="BA62" s="39">
        <v>72.676434623565314</v>
      </c>
      <c r="BB62" s="39">
        <v>18.740462394364926</v>
      </c>
      <c r="BC62" s="39">
        <v>0</v>
      </c>
      <c r="BD62" s="39">
        <v>0</v>
      </c>
      <c r="BE62" s="39">
        <v>91.416897017930239</v>
      </c>
      <c r="BF62" s="39">
        <v>35.844566680046377</v>
      </c>
      <c r="BG62" s="39">
        <v>8.9300851947293935</v>
      </c>
      <c r="BH62" s="72">
        <v>2.5503697069051015</v>
      </c>
      <c r="BI62" s="39">
        <v>5.6524843825714397</v>
      </c>
      <c r="BJ62" s="39">
        <v>13.062031670101216</v>
      </c>
      <c r="BK62" s="39">
        <v>0</v>
      </c>
      <c r="BL62" s="39">
        <v>23.561569139765414</v>
      </c>
      <c r="BM62" s="39">
        <v>42.276085192438067</v>
      </c>
      <c r="BN62" s="39">
        <v>72.676434623565314</v>
      </c>
      <c r="BO62" s="39">
        <v>0</v>
      </c>
      <c r="BP62" s="39">
        <v>18.740462394364926</v>
      </c>
      <c r="BQ62" s="39">
        <v>0</v>
      </c>
      <c r="BR62" s="39">
        <v>0</v>
      </c>
      <c r="BS62" s="39">
        <v>0</v>
      </c>
      <c r="BT62" s="39">
        <v>0</v>
      </c>
      <c r="BU62" s="39">
        <v>0</v>
      </c>
      <c r="BV62" s="39">
        <v>0</v>
      </c>
      <c r="BW62" s="39">
        <v>0</v>
      </c>
      <c r="BX62" s="39">
        <v>80.972863545421745</v>
      </c>
      <c r="BY62" s="39"/>
      <c r="BZ62" s="39">
        <v>0</v>
      </c>
      <c r="CA62" s="39">
        <v>0</v>
      </c>
      <c r="CB62" s="39">
        <v>91.416897017930239</v>
      </c>
      <c r="CC62" s="39">
        <v>80.972863545421745</v>
      </c>
      <c r="CD62" s="72">
        <v>1.1289818960972018</v>
      </c>
      <c r="CE62" s="39">
        <v>32.491654334494811</v>
      </c>
      <c r="CF62" s="39">
        <v>1.3388807942064129</v>
      </c>
      <c r="CG62" s="39">
        <v>0</v>
      </c>
      <c r="CH62" s="39">
        <v>1.3388807942064129</v>
      </c>
      <c r="CI62" s="39">
        <v>6.6943506613594037E-2</v>
      </c>
      <c r="CJ62" s="39">
        <v>0</v>
      </c>
      <c r="CK62" s="39">
        <v>6.6943506613594037E-2</v>
      </c>
      <c r="CL62" s="39"/>
      <c r="CM62" s="39">
        <v>0</v>
      </c>
      <c r="CN62" s="39" t="s">
        <v>432</v>
      </c>
      <c r="CO62" s="39">
        <v>0</v>
      </c>
      <c r="CP62" s="39">
        <v>0</v>
      </c>
      <c r="CQ62" s="39">
        <v>0</v>
      </c>
      <c r="CR62" s="39">
        <v>0</v>
      </c>
      <c r="CS62" s="39">
        <v>0</v>
      </c>
      <c r="CT62" s="39">
        <v>0</v>
      </c>
      <c r="CU62" s="39">
        <v>0</v>
      </c>
      <c r="CV62" s="39">
        <v>9999</v>
      </c>
      <c r="CW62" s="72">
        <v>9999</v>
      </c>
    </row>
    <row r="63" spans="1:131" s="19" customFormat="1">
      <c r="A63" s="19" t="s">
        <v>473</v>
      </c>
      <c r="B63" s="19" t="s">
        <v>473</v>
      </c>
      <c r="C63" s="39">
        <v>13</v>
      </c>
      <c r="D63" s="39">
        <v>162.97860198933802</v>
      </c>
      <c r="E63" s="39">
        <v>0</v>
      </c>
      <c r="F63" s="39">
        <v>60.287615069696891</v>
      </c>
      <c r="G63" s="39">
        <v>0</v>
      </c>
      <c r="H63" s="39">
        <v>0</v>
      </c>
      <c r="I63" s="39" t="s">
        <v>432</v>
      </c>
      <c r="J63" s="39"/>
      <c r="K63" s="39"/>
      <c r="L63" s="39">
        <v>175.15411897768129</v>
      </c>
      <c r="M63" s="39">
        <v>3.0184860544286801E-2</v>
      </c>
      <c r="N63" s="39">
        <v>2.9966999757085003E-2</v>
      </c>
      <c r="O63" s="39">
        <v>0</v>
      </c>
      <c r="P63" s="39">
        <v>0</v>
      </c>
      <c r="Q63" s="39">
        <v>0</v>
      </c>
      <c r="R63" s="39">
        <v>12.022155797134428</v>
      </c>
      <c r="S63" s="39">
        <v>27.781373487603105</v>
      </c>
      <c r="T63" s="39">
        <v>0</v>
      </c>
      <c r="U63" s="39">
        <v>50.112629394714538</v>
      </c>
      <c r="V63" s="39" t="s">
        <v>225</v>
      </c>
      <c r="W63" s="39" t="s">
        <v>225</v>
      </c>
      <c r="X63" s="39" t="s">
        <v>225</v>
      </c>
      <c r="Y63" s="39" t="s">
        <v>225</v>
      </c>
      <c r="Z63" s="39">
        <v>0</v>
      </c>
      <c r="AA63" s="39">
        <v>0</v>
      </c>
      <c r="AB63" s="39">
        <v>0</v>
      </c>
      <c r="AC63" s="39">
        <v>0</v>
      </c>
      <c r="AD63" s="39">
        <v>0</v>
      </c>
      <c r="AE63" s="39">
        <v>0</v>
      </c>
      <c r="AF63" s="39">
        <v>0</v>
      </c>
      <c r="AG63" s="39">
        <v>0</v>
      </c>
      <c r="AH63" s="39">
        <v>12.022155797134428</v>
      </c>
      <c r="AI63" s="39">
        <v>27.781373487603105</v>
      </c>
      <c r="AJ63" s="39">
        <v>0</v>
      </c>
      <c r="AK63" s="39">
        <v>50.112629394714538</v>
      </c>
      <c r="AL63" s="39">
        <v>89.916158679452082</v>
      </c>
      <c r="AM63" s="39">
        <v>90.323159368435597</v>
      </c>
      <c r="AN63" s="39">
        <v>10.665774742329107</v>
      </c>
      <c r="AO63" s="39">
        <v>0</v>
      </c>
      <c r="AP63" s="39">
        <v>0</v>
      </c>
      <c r="AQ63" s="39">
        <v>100.9889341107647</v>
      </c>
      <c r="AR63" s="39">
        <v>12.022155797134428</v>
      </c>
      <c r="AS63" s="72">
        <v>8.4002350173199538</v>
      </c>
      <c r="AT63" s="39">
        <v>90.323159368435597</v>
      </c>
      <c r="AU63" s="39">
        <v>12.625100494628928</v>
      </c>
      <c r="AV63" s="39">
        <v>0</v>
      </c>
      <c r="AW63" s="39">
        <v>0</v>
      </c>
      <c r="AX63" s="39">
        <v>102.94825986306452</v>
      </c>
      <c r="AY63" s="39">
        <v>27.781373487603105</v>
      </c>
      <c r="AZ63" s="72">
        <v>3.7056576741608249</v>
      </c>
      <c r="BA63" s="39">
        <v>90.323159368435597</v>
      </c>
      <c r="BB63" s="39">
        <v>23.290875236958037</v>
      </c>
      <c r="BC63" s="39">
        <v>0</v>
      </c>
      <c r="BD63" s="39">
        <v>0</v>
      </c>
      <c r="BE63" s="39">
        <v>113.61403460539363</v>
      </c>
      <c r="BF63" s="39">
        <v>39.803529284737536</v>
      </c>
      <c r="BG63" s="39">
        <v>6.9369192942676792</v>
      </c>
      <c r="BH63" s="72">
        <v>2.8543708723075056</v>
      </c>
      <c r="BI63" s="39">
        <v>5.0504736710721794</v>
      </c>
      <c r="BJ63" s="39">
        <v>11.670876481138757</v>
      </c>
      <c r="BK63" s="39">
        <v>0</v>
      </c>
      <c r="BL63" s="39">
        <v>21.052173970872186</v>
      </c>
      <c r="BM63" s="39">
        <v>37.773524123083128</v>
      </c>
      <c r="BN63" s="39">
        <v>90.323159368435597</v>
      </c>
      <c r="BO63" s="39">
        <v>0</v>
      </c>
      <c r="BP63" s="39">
        <v>23.290875236958037</v>
      </c>
      <c r="BQ63" s="39">
        <v>0</v>
      </c>
      <c r="BR63" s="39">
        <v>0</v>
      </c>
      <c r="BS63" s="39">
        <v>0</v>
      </c>
      <c r="BT63" s="39">
        <v>0</v>
      </c>
      <c r="BU63" s="39">
        <v>0</v>
      </c>
      <c r="BV63" s="39">
        <v>0</v>
      </c>
      <c r="BW63" s="39">
        <v>0</v>
      </c>
      <c r="BX63" s="39">
        <v>89.916158679452082</v>
      </c>
      <c r="BY63" s="39"/>
      <c r="BZ63" s="39">
        <v>0</v>
      </c>
      <c r="CA63" s="39">
        <v>0</v>
      </c>
      <c r="CB63" s="39">
        <v>113.61403460539363</v>
      </c>
      <c r="CC63" s="39">
        <v>89.916158679452082</v>
      </c>
      <c r="CD63" s="72">
        <v>1.2635552527374265</v>
      </c>
      <c r="CE63" s="39">
        <v>27.989093265139868</v>
      </c>
      <c r="CF63" s="39">
        <v>1.6639773810702478</v>
      </c>
      <c r="CG63" s="39">
        <v>0</v>
      </c>
      <c r="CH63" s="39">
        <v>1.6639773810702478</v>
      </c>
      <c r="CI63" s="39">
        <v>8.3198206514398618E-2</v>
      </c>
      <c r="CJ63" s="39">
        <v>0</v>
      </c>
      <c r="CK63" s="39">
        <v>8.3198206514398618E-2</v>
      </c>
      <c r="CL63" s="39"/>
      <c r="CM63" s="39">
        <v>0</v>
      </c>
      <c r="CN63" s="39" t="s">
        <v>432</v>
      </c>
      <c r="CO63" s="39">
        <v>0</v>
      </c>
      <c r="CP63" s="39">
        <v>0</v>
      </c>
      <c r="CQ63" s="39">
        <v>0</v>
      </c>
      <c r="CR63" s="39">
        <v>0</v>
      </c>
      <c r="CS63" s="39">
        <v>0</v>
      </c>
      <c r="CT63" s="39">
        <v>0</v>
      </c>
      <c r="CU63" s="39">
        <v>0</v>
      </c>
      <c r="CV63" s="39">
        <v>9999</v>
      </c>
      <c r="CW63" s="72">
        <v>9999</v>
      </c>
    </row>
    <row r="64" spans="1:131" s="19" customFormat="1">
      <c r="A64" s="19" t="s">
        <v>465</v>
      </c>
      <c r="B64" s="19" t="s">
        <v>465</v>
      </c>
      <c r="C64" s="39">
        <v>13</v>
      </c>
      <c r="D64" s="39">
        <v>222.86747099807513</v>
      </c>
      <c r="E64" s="39">
        <v>0</v>
      </c>
      <c r="F64" s="39">
        <v>63.074746599256621</v>
      </c>
      <c r="G64" s="39">
        <v>0</v>
      </c>
      <c r="H64" s="39">
        <v>0</v>
      </c>
      <c r="I64" s="39" t="s">
        <v>432</v>
      </c>
      <c r="J64" s="39"/>
      <c r="K64" s="39"/>
      <c r="L64" s="39">
        <v>239.51705963219337</v>
      </c>
      <c r="M64" s="39">
        <v>4.1276728661440311E-2</v>
      </c>
      <c r="N64" s="39">
        <v>4.0978811744245919E-2</v>
      </c>
      <c r="O64" s="39">
        <v>0</v>
      </c>
      <c r="P64" s="39">
        <v>0</v>
      </c>
      <c r="Q64" s="39">
        <v>0</v>
      </c>
      <c r="R64" s="39">
        <v>12.577947056031229</v>
      </c>
      <c r="S64" s="39">
        <v>29.06572255154034</v>
      </c>
      <c r="T64" s="39">
        <v>0</v>
      </c>
      <c r="U64" s="39">
        <v>52.429365415100847</v>
      </c>
      <c r="V64" s="39" t="s">
        <v>225</v>
      </c>
      <c r="W64" s="39" t="s">
        <v>225</v>
      </c>
      <c r="X64" s="39" t="s">
        <v>225</v>
      </c>
      <c r="Y64" s="39" t="s">
        <v>225</v>
      </c>
      <c r="Z64" s="39">
        <v>0</v>
      </c>
      <c r="AA64" s="39">
        <v>0</v>
      </c>
      <c r="AB64" s="39">
        <v>0</v>
      </c>
      <c r="AC64" s="39">
        <v>0</v>
      </c>
      <c r="AD64" s="39">
        <v>0</v>
      </c>
      <c r="AE64" s="39">
        <v>0</v>
      </c>
      <c r="AF64" s="39">
        <v>0</v>
      </c>
      <c r="AG64" s="39">
        <v>0</v>
      </c>
      <c r="AH64" s="39">
        <v>12.577947056031229</v>
      </c>
      <c r="AI64" s="39">
        <v>29.06572255154034</v>
      </c>
      <c r="AJ64" s="39">
        <v>0</v>
      </c>
      <c r="AK64" s="39">
        <v>52.429365415100847</v>
      </c>
      <c r="AL64" s="39">
        <v>94.073035022672414</v>
      </c>
      <c r="AM64" s="39">
        <v>123.51372422691556</v>
      </c>
      <c r="AN64" s="39">
        <v>14.585069537003029</v>
      </c>
      <c r="AO64" s="39">
        <v>0</v>
      </c>
      <c r="AP64" s="39">
        <v>0</v>
      </c>
      <c r="AQ64" s="39">
        <v>138.09879376391859</v>
      </c>
      <c r="AR64" s="39">
        <v>12.577947056031229</v>
      </c>
      <c r="AS64" s="72">
        <v>10.979438309664301</v>
      </c>
      <c r="AT64" s="39">
        <v>123.51372422691556</v>
      </c>
      <c r="AU64" s="39">
        <v>17.264378169832192</v>
      </c>
      <c r="AV64" s="39">
        <v>0</v>
      </c>
      <c r="AW64" s="39">
        <v>0</v>
      </c>
      <c r="AX64" s="39">
        <v>140.77810239674776</v>
      </c>
      <c r="AY64" s="39">
        <v>29.06572255154034</v>
      </c>
      <c r="AZ64" s="72">
        <v>4.8434406592547345</v>
      </c>
      <c r="BA64" s="39">
        <v>123.51372422691556</v>
      </c>
      <c r="BB64" s="39">
        <v>31.849447706835221</v>
      </c>
      <c r="BC64" s="39">
        <v>0</v>
      </c>
      <c r="BD64" s="39">
        <v>0</v>
      </c>
      <c r="BE64" s="39">
        <v>155.36317193375078</v>
      </c>
      <c r="BF64" s="39">
        <v>41.643669607571567</v>
      </c>
      <c r="BG64" s="39">
        <v>3.0088712330965199</v>
      </c>
      <c r="BH64" s="72">
        <v>3.7307752510240588</v>
      </c>
      <c r="BI64" s="39">
        <v>3.8640561191959666</v>
      </c>
      <c r="BJ64" s="39">
        <v>8.9292459718438177</v>
      </c>
      <c r="BK64" s="39">
        <v>0</v>
      </c>
      <c r="BL64" s="39">
        <v>16.106762840970795</v>
      </c>
      <c r="BM64" s="39">
        <v>28.900064932010579</v>
      </c>
      <c r="BN64" s="39">
        <v>123.51372422691556</v>
      </c>
      <c r="BO64" s="39">
        <v>0</v>
      </c>
      <c r="BP64" s="39">
        <v>31.849447706835221</v>
      </c>
      <c r="BQ64" s="39">
        <v>0</v>
      </c>
      <c r="BR64" s="39">
        <v>0</v>
      </c>
      <c r="BS64" s="39">
        <v>0</v>
      </c>
      <c r="BT64" s="39">
        <v>0</v>
      </c>
      <c r="BU64" s="39">
        <v>0</v>
      </c>
      <c r="BV64" s="39">
        <v>0</v>
      </c>
      <c r="BW64" s="39">
        <v>0</v>
      </c>
      <c r="BX64" s="39">
        <v>94.073035022672414</v>
      </c>
      <c r="BY64" s="39"/>
      <c r="BZ64" s="39">
        <v>0</v>
      </c>
      <c r="CA64" s="39">
        <v>0</v>
      </c>
      <c r="CB64" s="39">
        <v>155.36317193375078</v>
      </c>
      <c r="CC64" s="39">
        <v>94.073035022672414</v>
      </c>
      <c r="CD64" s="72">
        <v>1.6515165253922861</v>
      </c>
      <c r="CE64" s="39">
        <v>19.115634074067316</v>
      </c>
      <c r="CF64" s="39">
        <v>2.2754301864817026</v>
      </c>
      <c r="CG64" s="39">
        <v>0</v>
      </c>
      <c r="CH64" s="39">
        <v>2.2754301864817026</v>
      </c>
      <c r="CI64" s="39">
        <v>0.11377060332529185</v>
      </c>
      <c r="CJ64" s="39">
        <v>0</v>
      </c>
      <c r="CK64" s="39">
        <v>0.11377060332529185</v>
      </c>
      <c r="CL64" s="39"/>
      <c r="CM64" s="39">
        <v>0</v>
      </c>
      <c r="CN64" s="39" t="s">
        <v>432</v>
      </c>
      <c r="CO64" s="39">
        <v>0</v>
      </c>
      <c r="CP64" s="39">
        <v>0</v>
      </c>
      <c r="CQ64" s="39">
        <v>0</v>
      </c>
      <c r="CR64" s="39">
        <v>0</v>
      </c>
      <c r="CS64" s="39">
        <v>0</v>
      </c>
      <c r="CT64" s="39">
        <v>0</v>
      </c>
      <c r="CU64" s="39">
        <v>0</v>
      </c>
      <c r="CV64" s="39">
        <v>9999</v>
      </c>
      <c r="CW64" s="72">
        <v>9999</v>
      </c>
    </row>
    <row r="65" spans="1:101" s="19" customFormat="1">
      <c r="A65" s="19" t="s">
        <v>466</v>
      </c>
      <c r="B65" s="19" t="s">
        <v>466</v>
      </c>
      <c r="C65" s="39">
        <v>13</v>
      </c>
      <c r="D65" s="39">
        <v>222.86747099807513</v>
      </c>
      <c r="E65" s="39">
        <v>0</v>
      </c>
      <c r="F65" s="39">
        <v>63.074746599256621</v>
      </c>
      <c r="G65" s="39">
        <v>0</v>
      </c>
      <c r="H65" s="39">
        <v>0</v>
      </c>
      <c r="I65" s="39" t="s">
        <v>432</v>
      </c>
      <c r="J65" s="39"/>
      <c r="K65" s="39"/>
      <c r="L65" s="39">
        <v>239.51705963219337</v>
      </c>
      <c r="M65" s="39">
        <v>4.1276728661440311E-2</v>
      </c>
      <c r="N65" s="39">
        <v>4.0978811744245919E-2</v>
      </c>
      <c r="O65" s="39">
        <v>0</v>
      </c>
      <c r="P65" s="39">
        <v>0</v>
      </c>
      <c r="Q65" s="39">
        <v>0</v>
      </c>
      <c r="R65" s="39">
        <v>12.577947056031229</v>
      </c>
      <c r="S65" s="39">
        <v>29.06572255154034</v>
      </c>
      <c r="T65" s="39">
        <v>0</v>
      </c>
      <c r="U65" s="39">
        <v>52.429365415100847</v>
      </c>
      <c r="V65" s="39" t="s">
        <v>225</v>
      </c>
      <c r="W65" s="39" t="s">
        <v>225</v>
      </c>
      <c r="X65" s="39" t="s">
        <v>225</v>
      </c>
      <c r="Y65" s="39" t="s">
        <v>225</v>
      </c>
      <c r="Z65" s="39">
        <v>0</v>
      </c>
      <c r="AA65" s="39">
        <v>0</v>
      </c>
      <c r="AB65" s="39">
        <v>0</v>
      </c>
      <c r="AC65" s="39">
        <v>0</v>
      </c>
      <c r="AD65" s="39">
        <v>0</v>
      </c>
      <c r="AE65" s="39">
        <v>0</v>
      </c>
      <c r="AF65" s="39">
        <v>0</v>
      </c>
      <c r="AG65" s="39">
        <v>0</v>
      </c>
      <c r="AH65" s="39">
        <v>12.577947056031229</v>
      </c>
      <c r="AI65" s="39">
        <v>29.06572255154034</v>
      </c>
      <c r="AJ65" s="39">
        <v>0</v>
      </c>
      <c r="AK65" s="39">
        <v>52.429365415100847</v>
      </c>
      <c r="AL65" s="39">
        <v>94.073035022672414</v>
      </c>
      <c r="AM65" s="39">
        <v>123.51372422691556</v>
      </c>
      <c r="AN65" s="39">
        <v>14.585069537003029</v>
      </c>
      <c r="AO65" s="39">
        <v>0</v>
      </c>
      <c r="AP65" s="39">
        <v>0</v>
      </c>
      <c r="AQ65" s="39">
        <v>138.09879376391859</v>
      </c>
      <c r="AR65" s="39">
        <v>12.577947056031229</v>
      </c>
      <c r="AS65" s="72">
        <v>10.979438309664301</v>
      </c>
      <c r="AT65" s="39">
        <v>123.51372422691556</v>
      </c>
      <c r="AU65" s="39">
        <v>17.264378169832192</v>
      </c>
      <c r="AV65" s="39">
        <v>0</v>
      </c>
      <c r="AW65" s="39">
        <v>0</v>
      </c>
      <c r="AX65" s="39">
        <v>140.77810239674776</v>
      </c>
      <c r="AY65" s="39">
        <v>29.06572255154034</v>
      </c>
      <c r="AZ65" s="72">
        <v>4.8434406592547345</v>
      </c>
      <c r="BA65" s="39">
        <v>123.51372422691556</v>
      </c>
      <c r="BB65" s="39">
        <v>31.849447706835221</v>
      </c>
      <c r="BC65" s="39">
        <v>0</v>
      </c>
      <c r="BD65" s="39">
        <v>0</v>
      </c>
      <c r="BE65" s="39">
        <v>155.36317193375078</v>
      </c>
      <c r="BF65" s="39">
        <v>41.643669607571567</v>
      </c>
      <c r="BG65" s="39">
        <v>3.0088712330965199</v>
      </c>
      <c r="BH65" s="72">
        <v>3.7307752510240588</v>
      </c>
      <c r="BI65" s="39">
        <v>3.8640561191959666</v>
      </c>
      <c r="BJ65" s="39">
        <v>8.9292459718438177</v>
      </c>
      <c r="BK65" s="39">
        <v>0</v>
      </c>
      <c r="BL65" s="39">
        <v>16.106762840970795</v>
      </c>
      <c r="BM65" s="39">
        <v>28.900064932010579</v>
      </c>
      <c r="BN65" s="39">
        <v>123.51372422691556</v>
      </c>
      <c r="BO65" s="39">
        <v>0</v>
      </c>
      <c r="BP65" s="39">
        <v>31.849447706835221</v>
      </c>
      <c r="BQ65" s="39">
        <v>0</v>
      </c>
      <c r="BR65" s="39">
        <v>0</v>
      </c>
      <c r="BS65" s="39">
        <v>0</v>
      </c>
      <c r="BT65" s="39">
        <v>0</v>
      </c>
      <c r="BU65" s="39">
        <v>0</v>
      </c>
      <c r="BV65" s="39">
        <v>0</v>
      </c>
      <c r="BW65" s="39">
        <v>0</v>
      </c>
      <c r="BX65" s="39">
        <v>94.073035022672414</v>
      </c>
      <c r="BY65" s="39"/>
      <c r="BZ65" s="39">
        <v>0</v>
      </c>
      <c r="CA65" s="39">
        <v>0</v>
      </c>
      <c r="CB65" s="39">
        <v>155.36317193375078</v>
      </c>
      <c r="CC65" s="39">
        <v>94.073035022672414</v>
      </c>
      <c r="CD65" s="72">
        <v>1.6515165253922861</v>
      </c>
      <c r="CE65" s="39">
        <v>19.115634074067316</v>
      </c>
      <c r="CF65" s="39">
        <v>2.2754301864817026</v>
      </c>
      <c r="CG65" s="39">
        <v>0</v>
      </c>
      <c r="CH65" s="39">
        <v>2.2754301864817026</v>
      </c>
      <c r="CI65" s="39">
        <v>0.11377060332529185</v>
      </c>
      <c r="CJ65" s="39">
        <v>0</v>
      </c>
      <c r="CK65" s="39">
        <v>0.11377060332529185</v>
      </c>
      <c r="CL65" s="39"/>
      <c r="CM65" s="39">
        <v>0</v>
      </c>
      <c r="CN65" s="39" t="s">
        <v>432</v>
      </c>
      <c r="CO65" s="39">
        <v>0</v>
      </c>
      <c r="CP65" s="39">
        <v>0</v>
      </c>
      <c r="CQ65" s="39">
        <v>0</v>
      </c>
      <c r="CR65" s="39">
        <v>0</v>
      </c>
      <c r="CS65" s="39">
        <v>0</v>
      </c>
      <c r="CT65" s="39">
        <v>0</v>
      </c>
      <c r="CU65" s="39">
        <v>0</v>
      </c>
      <c r="CV65" s="39">
        <v>9999</v>
      </c>
      <c r="CW65" s="72">
        <v>9999</v>
      </c>
    </row>
    <row r="66" spans="1:101" s="19" customFormat="1">
      <c r="A66" s="19" t="s">
        <v>475</v>
      </c>
      <c r="B66" s="19" t="s">
        <v>475</v>
      </c>
      <c r="C66" s="39">
        <v>13</v>
      </c>
      <c r="D66" s="39">
        <v>245.20150034252799</v>
      </c>
      <c r="E66" s="39">
        <v>0</v>
      </c>
      <c r="F66" s="39">
        <v>93.19321657875993</v>
      </c>
      <c r="G66" s="39">
        <v>0</v>
      </c>
      <c r="H66" s="39">
        <v>0</v>
      </c>
      <c r="I66" s="39" t="s">
        <v>432</v>
      </c>
      <c r="J66" s="39"/>
      <c r="K66" s="39"/>
      <c r="L66" s="39">
        <v>263.51958011831977</v>
      </c>
      <c r="M66" s="39">
        <v>4.5413158554233356E-2</v>
      </c>
      <c r="N66" s="39">
        <v>4.5085386741028216E-2</v>
      </c>
      <c r="O66" s="39">
        <v>0</v>
      </c>
      <c r="P66" s="39">
        <v>0</v>
      </c>
      <c r="Q66" s="39">
        <v>0</v>
      </c>
      <c r="R66" s="39">
        <v>18.583972307590834</v>
      </c>
      <c r="S66" s="39">
        <v>42.94473339661058</v>
      </c>
      <c r="T66" s="39">
        <v>0</v>
      </c>
      <c r="U66" s="39">
        <v>77.464618879246103</v>
      </c>
      <c r="V66" s="39" t="s">
        <v>225</v>
      </c>
      <c r="W66" s="39" t="s">
        <v>225</v>
      </c>
      <c r="X66" s="39" t="s">
        <v>225</v>
      </c>
      <c r="Y66" s="39" t="s">
        <v>225</v>
      </c>
      <c r="Z66" s="39">
        <v>0</v>
      </c>
      <c r="AA66" s="39">
        <v>0</v>
      </c>
      <c r="AB66" s="39">
        <v>0</v>
      </c>
      <c r="AC66" s="39">
        <v>0</v>
      </c>
      <c r="AD66" s="39">
        <v>0</v>
      </c>
      <c r="AE66" s="39">
        <v>0</v>
      </c>
      <c r="AF66" s="39">
        <v>0</v>
      </c>
      <c r="AG66" s="39">
        <v>0</v>
      </c>
      <c r="AH66" s="39">
        <v>18.583972307590834</v>
      </c>
      <c r="AI66" s="39">
        <v>42.94473339661058</v>
      </c>
      <c r="AJ66" s="39">
        <v>0</v>
      </c>
      <c r="AK66" s="39">
        <v>77.464618879246103</v>
      </c>
      <c r="AL66" s="39">
        <v>138.99332458344753</v>
      </c>
      <c r="AM66" s="39">
        <v>135.89130059089933</v>
      </c>
      <c r="AN66" s="39">
        <v>16.046670772802596</v>
      </c>
      <c r="AO66" s="39">
        <v>0</v>
      </c>
      <c r="AP66" s="39">
        <v>0</v>
      </c>
      <c r="AQ66" s="39">
        <v>151.93797136370193</v>
      </c>
      <c r="AR66" s="39">
        <v>18.583972307590834</v>
      </c>
      <c r="AS66" s="72">
        <v>8.175753216207772</v>
      </c>
      <c r="AT66" s="39">
        <v>135.89130059089933</v>
      </c>
      <c r="AU66" s="39">
        <v>18.994478695189226</v>
      </c>
      <c r="AV66" s="39">
        <v>0</v>
      </c>
      <c r="AW66" s="39">
        <v>0</v>
      </c>
      <c r="AX66" s="39">
        <v>154.88577928608856</v>
      </c>
      <c r="AY66" s="39">
        <v>42.94473339661058</v>
      </c>
      <c r="AZ66" s="72">
        <v>3.6066303603671446</v>
      </c>
      <c r="BA66" s="39">
        <v>135.89130059089933</v>
      </c>
      <c r="BB66" s="39">
        <v>35.041149467991822</v>
      </c>
      <c r="BC66" s="39">
        <v>0</v>
      </c>
      <c r="BD66" s="39">
        <v>0</v>
      </c>
      <c r="BE66" s="39">
        <v>170.93245005889116</v>
      </c>
      <c r="BF66" s="39">
        <v>61.528705704201414</v>
      </c>
      <c r="BG66" s="39">
        <v>7.3960377020682557</v>
      </c>
      <c r="BH66" s="72">
        <v>2.7780927309059136</v>
      </c>
      <c r="BI66" s="39">
        <v>5.1891446162646533</v>
      </c>
      <c r="BJ66" s="39">
        <v>11.991323943746867</v>
      </c>
      <c r="BK66" s="39">
        <v>0</v>
      </c>
      <c r="BL66" s="39">
        <v>21.630203885099522</v>
      </c>
      <c r="BM66" s="39">
        <v>38.810672445111045</v>
      </c>
      <c r="BN66" s="39">
        <v>135.89130059089933</v>
      </c>
      <c r="BO66" s="39">
        <v>0</v>
      </c>
      <c r="BP66" s="39">
        <v>35.041149467991822</v>
      </c>
      <c r="BQ66" s="39">
        <v>0</v>
      </c>
      <c r="BR66" s="39">
        <v>0</v>
      </c>
      <c r="BS66" s="39">
        <v>0</v>
      </c>
      <c r="BT66" s="39">
        <v>0</v>
      </c>
      <c r="BU66" s="39">
        <v>0</v>
      </c>
      <c r="BV66" s="39">
        <v>0</v>
      </c>
      <c r="BW66" s="39">
        <v>0</v>
      </c>
      <c r="BX66" s="39">
        <v>138.99332458344753</v>
      </c>
      <c r="BY66" s="39"/>
      <c r="BZ66" s="39">
        <v>0</v>
      </c>
      <c r="CA66" s="39">
        <v>0</v>
      </c>
      <c r="CB66" s="39">
        <v>170.93245005889116</v>
      </c>
      <c r="CC66" s="39">
        <v>138.99332458344753</v>
      </c>
      <c r="CD66" s="72">
        <v>1.2297889166343978</v>
      </c>
      <c r="CE66" s="39">
        <v>29.026241587167782</v>
      </c>
      <c r="CF66" s="39">
        <v>2.503455946941715</v>
      </c>
      <c r="CG66" s="39">
        <v>0</v>
      </c>
      <c r="CH66" s="39">
        <v>2.503455946941715</v>
      </c>
      <c r="CI66" s="39">
        <v>0.12517180055620189</v>
      </c>
      <c r="CJ66" s="39">
        <v>0</v>
      </c>
      <c r="CK66" s="39">
        <v>0.12517180055620189</v>
      </c>
      <c r="CL66" s="39"/>
      <c r="CM66" s="39">
        <v>0</v>
      </c>
      <c r="CN66" s="39" t="s">
        <v>432</v>
      </c>
      <c r="CO66" s="39">
        <v>0</v>
      </c>
      <c r="CP66" s="39">
        <v>0</v>
      </c>
      <c r="CQ66" s="39">
        <v>0</v>
      </c>
      <c r="CR66" s="39">
        <v>0</v>
      </c>
      <c r="CS66" s="39">
        <v>0</v>
      </c>
      <c r="CT66" s="39">
        <v>0</v>
      </c>
      <c r="CU66" s="39">
        <v>0</v>
      </c>
      <c r="CV66" s="39">
        <v>9999</v>
      </c>
      <c r="CW66" s="72">
        <v>9999</v>
      </c>
    </row>
    <row r="67" spans="1:101" s="19" customFormat="1">
      <c r="A67" s="19" t="s">
        <v>474</v>
      </c>
      <c r="B67" s="19" t="s">
        <v>474</v>
      </c>
      <c r="C67" s="39">
        <v>13</v>
      </c>
      <c r="D67" s="39">
        <v>177.39990080508278</v>
      </c>
      <c r="E67" s="39">
        <v>0</v>
      </c>
      <c r="F67" s="39">
        <v>66.945860992660556</v>
      </c>
      <c r="G67" s="39">
        <v>0</v>
      </c>
      <c r="H67" s="39">
        <v>0</v>
      </c>
      <c r="I67" s="39" t="s">
        <v>432</v>
      </c>
      <c r="J67" s="39"/>
      <c r="K67" s="39"/>
      <c r="L67" s="39">
        <v>190.65277866523277</v>
      </c>
      <c r="M67" s="39">
        <v>3.2855793343484707E-2</v>
      </c>
      <c r="N67" s="39">
        <v>3.261865496110096E-2</v>
      </c>
      <c r="O67" s="39">
        <v>0</v>
      </c>
      <c r="P67" s="39">
        <v>0</v>
      </c>
      <c r="Q67" s="39">
        <v>0</v>
      </c>
      <c r="R67" s="39">
        <v>13.349898978366008</v>
      </c>
      <c r="S67" s="39">
        <v>30.849586030831418</v>
      </c>
      <c r="T67" s="39">
        <v>0</v>
      </c>
      <c r="U67" s="39">
        <v>55.647136108417001</v>
      </c>
      <c r="V67" s="39" t="s">
        <v>225</v>
      </c>
      <c r="W67" s="39" t="s">
        <v>225</v>
      </c>
      <c r="X67" s="39" t="s">
        <v>225</v>
      </c>
      <c r="Y67" s="39" t="s">
        <v>225</v>
      </c>
      <c r="Z67" s="39">
        <v>0</v>
      </c>
      <c r="AA67" s="39">
        <v>0</v>
      </c>
      <c r="AB67" s="39">
        <v>0</v>
      </c>
      <c r="AC67" s="39">
        <v>0</v>
      </c>
      <c r="AD67" s="39">
        <v>0</v>
      </c>
      <c r="AE67" s="39">
        <v>0</v>
      </c>
      <c r="AF67" s="39">
        <v>0</v>
      </c>
      <c r="AG67" s="39">
        <v>0</v>
      </c>
      <c r="AH67" s="39">
        <v>13.349898978366008</v>
      </c>
      <c r="AI67" s="39">
        <v>30.849586030831418</v>
      </c>
      <c r="AJ67" s="39">
        <v>0</v>
      </c>
      <c r="AK67" s="39">
        <v>55.647136108417001</v>
      </c>
      <c r="AL67" s="39">
        <v>99.846621117614433</v>
      </c>
      <c r="AM67" s="39">
        <v>98.315480172117219</v>
      </c>
      <c r="AN67" s="39">
        <v>11.609544800380124</v>
      </c>
      <c r="AO67" s="39">
        <v>0</v>
      </c>
      <c r="AP67" s="39">
        <v>0</v>
      </c>
      <c r="AQ67" s="39">
        <v>109.92502497249734</v>
      </c>
      <c r="AR67" s="39">
        <v>13.349898978366008</v>
      </c>
      <c r="AS67" s="72">
        <v>8.2341465767370075</v>
      </c>
      <c r="AT67" s="39">
        <v>98.315480172117219</v>
      </c>
      <c r="AU67" s="39">
        <v>13.7422431415131</v>
      </c>
      <c r="AV67" s="39">
        <v>0</v>
      </c>
      <c r="AW67" s="39">
        <v>0</v>
      </c>
      <c r="AX67" s="39">
        <v>112.05772331363032</v>
      </c>
      <c r="AY67" s="39">
        <v>30.849586030831418</v>
      </c>
      <c r="AZ67" s="72">
        <v>3.6323898544907083</v>
      </c>
      <c r="BA67" s="39">
        <v>98.315480172117219</v>
      </c>
      <c r="BB67" s="39">
        <v>25.351787941893225</v>
      </c>
      <c r="BC67" s="39">
        <v>0</v>
      </c>
      <c r="BD67" s="39">
        <v>0</v>
      </c>
      <c r="BE67" s="39">
        <v>123.66726811401044</v>
      </c>
      <c r="BF67" s="39">
        <v>44.199485009197424</v>
      </c>
      <c r="BG67" s="39">
        <v>7.274200510401017</v>
      </c>
      <c r="BH67" s="72">
        <v>2.7979345933165658</v>
      </c>
      <c r="BI67" s="39">
        <v>5.1523452236874094</v>
      </c>
      <c r="BJ67" s="39">
        <v>11.906286144656868</v>
      </c>
      <c r="BK67" s="39">
        <v>0</v>
      </c>
      <c r="BL67" s="39">
        <v>21.476810903566733</v>
      </c>
      <c r="BM67" s="39">
        <v>38.535442271911009</v>
      </c>
      <c r="BN67" s="39">
        <v>98.315480172117219</v>
      </c>
      <c r="BO67" s="39">
        <v>0</v>
      </c>
      <c r="BP67" s="39">
        <v>25.351787941893225</v>
      </c>
      <c r="BQ67" s="39">
        <v>0</v>
      </c>
      <c r="BR67" s="39">
        <v>0</v>
      </c>
      <c r="BS67" s="39">
        <v>0</v>
      </c>
      <c r="BT67" s="39">
        <v>0</v>
      </c>
      <c r="BU67" s="39">
        <v>0</v>
      </c>
      <c r="BV67" s="39">
        <v>0</v>
      </c>
      <c r="BW67" s="39">
        <v>0</v>
      </c>
      <c r="BX67" s="39">
        <v>99.846621117614433</v>
      </c>
      <c r="BY67" s="39"/>
      <c r="BZ67" s="39">
        <v>0</v>
      </c>
      <c r="CA67" s="39">
        <v>0</v>
      </c>
      <c r="CB67" s="39">
        <v>123.66726811401044</v>
      </c>
      <c r="CC67" s="39">
        <v>99.846621117614433</v>
      </c>
      <c r="CD67" s="72">
        <v>1.2385723896288534</v>
      </c>
      <c r="CE67" s="39">
        <v>28.751011413967753</v>
      </c>
      <c r="CF67" s="39">
        <v>1.8112158206086113</v>
      </c>
      <c r="CG67" s="39">
        <v>0</v>
      </c>
      <c r="CH67" s="39">
        <v>1.8112158206086113</v>
      </c>
      <c r="CI67" s="39">
        <v>9.056006986598554E-2</v>
      </c>
      <c r="CJ67" s="39">
        <v>0</v>
      </c>
      <c r="CK67" s="39">
        <v>9.056006986598554E-2</v>
      </c>
      <c r="CL67" s="39"/>
      <c r="CM67" s="39">
        <v>0</v>
      </c>
      <c r="CN67" s="39" t="s">
        <v>432</v>
      </c>
      <c r="CO67" s="39">
        <v>0</v>
      </c>
      <c r="CP67" s="39">
        <v>0</v>
      </c>
      <c r="CQ67" s="39">
        <v>0</v>
      </c>
      <c r="CR67" s="39">
        <v>0</v>
      </c>
      <c r="CS67" s="39">
        <v>0</v>
      </c>
      <c r="CT67" s="39">
        <v>0</v>
      </c>
      <c r="CU67" s="39">
        <v>0</v>
      </c>
      <c r="CV67" s="39">
        <v>9999</v>
      </c>
      <c r="CW67" s="72">
        <v>9999</v>
      </c>
    </row>
    <row r="68" spans="1:101" s="19" customFormat="1">
      <c r="A68" s="19" t="s">
        <v>477</v>
      </c>
      <c r="B68" s="19" t="s">
        <v>477</v>
      </c>
      <c r="C68" s="39">
        <v>13</v>
      </c>
      <c r="D68" s="39">
        <v>131.13695086996103</v>
      </c>
      <c r="E68" s="39">
        <v>0</v>
      </c>
      <c r="F68" s="39">
        <v>54.291251986424662</v>
      </c>
      <c r="G68" s="39">
        <v>0</v>
      </c>
      <c r="H68" s="39">
        <v>0</v>
      </c>
      <c r="I68" s="39" t="s">
        <v>432</v>
      </c>
      <c r="J68" s="39"/>
      <c r="K68" s="39"/>
      <c r="L68" s="39">
        <v>140.93369813388222</v>
      </c>
      <c r="M68" s="39">
        <v>2.4287547726490603E-2</v>
      </c>
      <c r="N68" s="39">
        <v>2.4112251098595595E-2</v>
      </c>
      <c r="O68" s="39">
        <v>0</v>
      </c>
      <c r="P68" s="39">
        <v>0</v>
      </c>
      <c r="Q68" s="39">
        <v>0</v>
      </c>
      <c r="R68" s="39">
        <v>10.826400895900672</v>
      </c>
      <c r="S68" s="39">
        <v>25.018165784145705</v>
      </c>
      <c r="T68" s="39">
        <v>0</v>
      </c>
      <c r="U68" s="39">
        <v>45.128296865375361</v>
      </c>
      <c r="V68" s="39" t="s">
        <v>225</v>
      </c>
      <c r="W68" s="39" t="s">
        <v>225</v>
      </c>
      <c r="X68" s="39" t="s">
        <v>225</v>
      </c>
      <c r="Y68" s="39" t="s">
        <v>225</v>
      </c>
      <c r="Z68" s="39">
        <v>0</v>
      </c>
      <c r="AA68" s="39">
        <v>0</v>
      </c>
      <c r="AB68" s="39">
        <v>0</v>
      </c>
      <c r="AC68" s="39">
        <v>0</v>
      </c>
      <c r="AD68" s="39">
        <v>0</v>
      </c>
      <c r="AE68" s="39">
        <v>0</v>
      </c>
      <c r="AF68" s="39">
        <v>0</v>
      </c>
      <c r="AG68" s="39">
        <v>0</v>
      </c>
      <c r="AH68" s="39">
        <v>10.826400895900672</v>
      </c>
      <c r="AI68" s="39">
        <v>25.018165784145705</v>
      </c>
      <c r="AJ68" s="39">
        <v>0</v>
      </c>
      <c r="AK68" s="39">
        <v>45.128296865375361</v>
      </c>
      <c r="AL68" s="39">
        <v>80.972863545421745</v>
      </c>
      <c r="AM68" s="39">
        <v>72.676434623565314</v>
      </c>
      <c r="AN68" s="39">
        <v>8.5819681927716172</v>
      </c>
      <c r="AO68" s="39">
        <v>0</v>
      </c>
      <c r="AP68" s="39">
        <v>0</v>
      </c>
      <c r="AQ68" s="39">
        <v>81.258402816336925</v>
      </c>
      <c r="AR68" s="39">
        <v>10.826400895900672</v>
      </c>
      <c r="AS68" s="72">
        <v>7.5055785941849571</v>
      </c>
      <c r="AT68" s="39">
        <v>72.676434623565314</v>
      </c>
      <c r="AU68" s="39">
        <v>10.15849420159331</v>
      </c>
      <c r="AV68" s="39">
        <v>0</v>
      </c>
      <c r="AW68" s="39">
        <v>0</v>
      </c>
      <c r="AX68" s="39">
        <v>82.834928825158627</v>
      </c>
      <c r="AY68" s="39">
        <v>25.018165784145705</v>
      </c>
      <c r="AZ68" s="72">
        <v>3.3109912828882146</v>
      </c>
      <c r="BA68" s="39">
        <v>72.676434623565314</v>
      </c>
      <c r="BB68" s="39">
        <v>18.740462394364926</v>
      </c>
      <c r="BC68" s="39">
        <v>0</v>
      </c>
      <c r="BD68" s="39">
        <v>0</v>
      </c>
      <c r="BE68" s="39">
        <v>91.416897017930239</v>
      </c>
      <c r="BF68" s="39">
        <v>35.844566680046377</v>
      </c>
      <c r="BG68" s="39">
        <v>8.9300851947293935</v>
      </c>
      <c r="BH68" s="72">
        <v>2.5503697069051015</v>
      </c>
      <c r="BI68" s="39">
        <v>5.6524843825714397</v>
      </c>
      <c r="BJ68" s="39">
        <v>13.062031670101216</v>
      </c>
      <c r="BK68" s="39">
        <v>0</v>
      </c>
      <c r="BL68" s="39">
        <v>23.561569139765414</v>
      </c>
      <c r="BM68" s="39">
        <v>42.276085192438067</v>
      </c>
      <c r="BN68" s="39">
        <v>72.676434623565314</v>
      </c>
      <c r="BO68" s="39">
        <v>0</v>
      </c>
      <c r="BP68" s="39">
        <v>18.740462394364926</v>
      </c>
      <c r="BQ68" s="39">
        <v>0</v>
      </c>
      <c r="BR68" s="39">
        <v>0</v>
      </c>
      <c r="BS68" s="39">
        <v>0</v>
      </c>
      <c r="BT68" s="39">
        <v>0</v>
      </c>
      <c r="BU68" s="39">
        <v>0</v>
      </c>
      <c r="BV68" s="39">
        <v>0</v>
      </c>
      <c r="BW68" s="39">
        <v>0</v>
      </c>
      <c r="BX68" s="39">
        <v>80.972863545421745</v>
      </c>
      <c r="BY68" s="39"/>
      <c r="BZ68" s="39">
        <v>0</v>
      </c>
      <c r="CA68" s="39">
        <v>0</v>
      </c>
      <c r="CB68" s="39">
        <v>91.416897017930239</v>
      </c>
      <c r="CC68" s="39">
        <v>80.972863545421745</v>
      </c>
      <c r="CD68" s="72">
        <v>1.1289818960972018</v>
      </c>
      <c r="CE68" s="39">
        <v>32.491654334494811</v>
      </c>
      <c r="CF68" s="39">
        <v>1.3388807942064129</v>
      </c>
      <c r="CG68" s="39">
        <v>0</v>
      </c>
      <c r="CH68" s="39">
        <v>1.3388807942064129</v>
      </c>
      <c r="CI68" s="39">
        <v>6.6943506613594037E-2</v>
      </c>
      <c r="CJ68" s="39">
        <v>0</v>
      </c>
      <c r="CK68" s="39">
        <v>6.6943506613594037E-2</v>
      </c>
      <c r="CL68" s="39"/>
      <c r="CM68" s="39">
        <v>0</v>
      </c>
      <c r="CN68" s="39" t="s">
        <v>432</v>
      </c>
      <c r="CO68" s="39">
        <v>0</v>
      </c>
      <c r="CP68" s="39">
        <v>0</v>
      </c>
      <c r="CQ68" s="39">
        <v>0</v>
      </c>
      <c r="CR68" s="39">
        <v>0</v>
      </c>
      <c r="CS68" s="39">
        <v>0</v>
      </c>
      <c r="CT68" s="39">
        <v>0</v>
      </c>
      <c r="CU68" s="39">
        <v>0</v>
      </c>
      <c r="CV68" s="39">
        <v>9999</v>
      </c>
      <c r="CW68" s="72">
        <v>9999</v>
      </c>
    </row>
    <row r="69" spans="1:101" s="19" customFormat="1">
      <c r="A69" s="19" t="s">
        <v>478</v>
      </c>
      <c r="B69" s="19" t="s">
        <v>478</v>
      </c>
      <c r="C69" s="39">
        <v>13</v>
      </c>
      <c r="D69" s="39">
        <v>131.13695086996103</v>
      </c>
      <c r="E69" s="39">
        <v>0</v>
      </c>
      <c r="F69" s="39">
        <v>54.291251986424662</v>
      </c>
      <c r="G69" s="39">
        <v>0</v>
      </c>
      <c r="H69" s="39">
        <v>0</v>
      </c>
      <c r="I69" s="39" t="s">
        <v>432</v>
      </c>
      <c r="J69" s="39"/>
      <c r="K69" s="39"/>
      <c r="L69" s="39">
        <v>140.93369813388222</v>
      </c>
      <c r="M69" s="39">
        <v>2.4287547726490603E-2</v>
      </c>
      <c r="N69" s="39">
        <v>2.4112251098595595E-2</v>
      </c>
      <c r="O69" s="39">
        <v>0</v>
      </c>
      <c r="P69" s="39">
        <v>0</v>
      </c>
      <c r="Q69" s="39">
        <v>0</v>
      </c>
      <c r="R69" s="39">
        <v>10.826400895900672</v>
      </c>
      <c r="S69" s="39">
        <v>25.018165784145705</v>
      </c>
      <c r="T69" s="39">
        <v>0</v>
      </c>
      <c r="U69" s="39">
        <v>45.128296865375361</v>
      </c>
      <c r="V69" s="39" t="s">
        <v>225</v>
      </c>
      <c r="W69" s="39" t="s">
        <v>225</v>
      </c>
      <c r="X69" s="39" t="s">
        <v>225</v>
      </c>
      <c r="Y69" s="39" t="s">
        <v>225</v>
      </c>
      <c r="Z69" s="39">
        <v>0</v>
      </c>
      <c r="AA69" s="39">
        <v>0</v>
      </c>
      <c r="AB69" s="39">
        <v>0</v>
      </c>
      <c r="AC69" s="39">
        <v>0</v>
      </c>
      <c r="AD69" s="39">
        <v>0</v>
      </c>
      <c r="AE69" s="39">
        <v>0</v>
      </c>
      <c r="AF69" s="39">
        <v>0</v>
      </c>
      <c r="AG69" s="39">
        <v>0</v>
      </c>
      <c r="AH69" s="39">
        <v>10.826400895900672</v>
      </c>
      <c r="AI69" s="39">
        <v>25.018165784145705</v>
      </c>
      <c r="AJ69" s="39">
        <v>0</v>
      </c>
      <c r="AK69" s="39">
        <v>45.128296865375361</v>
      </c>
      <c r="AL69" s="39">
        <v>80.972863545421745</v>
      </c>
      <c r="AM69" s="39">
        <v>72.676434623565314</v>
      </c>
      <c r="AN69" s="39">
        <v>8.5819681927716172</v>
      </c>
      <c r="AO69" s="39">
        <v>0</v>
      </c>
      <c r="AP69" s="39">
        <v>0</v>
      </c>
      <c r="AQ69" s="39">
        <v>81.258402816336925</v>
      </c>
      <c r="AR69" s="39">
        <v>10.826400895900672</v>
      </c>
      <c r="AS69" s="72">
        <v>7.5055785941849571</v>
      </c>
      <c r="AT69" s="39">
        <v>72.676434623565314</v>
      </c>
      <c r="AU69" s="39">
        <v>10.15849420159331</v>
      </c>
      <c r="AV69" s="39">
        <v>0</v>
      </c>
      <c r="AW69" s="39">
        <v>0</v>
      </c>
      <c r="AX69" s="39">
        <v>82.834928825158627</v>
      </c>
      <c r="AY69" s="39">
        <v>25.018165784145705</v>
      </c>
      <c r="AZ69" s="72">
        <v>3.3109912828882146</v>
      </c>
      <c r="BA69" s="39">
        <v>72.676434623565314</v>
      </c>
      <c r="BB69" s="39">
        <v>18.740462394364926</v>
      </c>
      <c r="BC69" s="39">
        <v>0</v>
      </c>
      <c r="BD69" s="39">
        <v>0</v>
      </c>
      <c r="BE69" s="39">
        <v>91.416897017930239</v>
      </c>
      <c r="BF69" s="39">
        <v>35.844566680046377</v>
      </c>
      <c r="BG69" s="39">
        <v>8.9300851947293935</v>
      </c>
      <c r="BH69" s="72">
        <v>2.5503697069051015</v>
      </c>
      <c r="BI69" s="39">
        <v>5.6524843825714397</v>
      </c>
      <c r="BJ69" s="39">
        <v>13.062031670101216</v>
      </c>
      <c r="BK69" s="39">
        <v>0</v>
      </c>
      <c r="BL69" s="39">
        <v>23.561569139765414</v>
      </c>
      <c r="BM69" s="39">
        <v>42.276085192438067</v>
      </c>
      <c r="BN69" s="39">
        <v>72.676434623565314</v>
      </c>
      <c r="BO69" s="39">
        <v>0</v>
      </c>
      <c r="BP69" s="39">
        <v>18.740462394364926</v>
      </c>
      <c r="BQ69" s="39">
        <v>0</v>
      </c>
      <c r="BR69" s="39">
        <v>0</v>
      </c>
      <c r="BS69" s="39">
        <v>0</v>
      </c>
      <c r="BT69" s="39">
        <v>0</v>
      </c>
      <c r="BU69" s="39">
        <v>0</v>
      </c>
      <c r="BV69" s="39">
        <v>0</v>
      </c>
      <c r="BW69" s="39">
        <v>0</v>
      </c>
      <c r="BX69" s="39">
        <v>80.972863545421745</v>
      </c>
      <c r="BY69" s="39"/>
      <c r="BZ69" s="39">
        <v>0</v>
      </c>
      <c r="CA69" s="39">
        <v>0</v>
      </c>
      <c r="CB69" s="39">
        <v>91.416897017930239</v>
      </c>
      <c r="CC69" s="39">
        <v>80.972863545421745</v>
      </c>
      <c r="CD69" s="72">
        <v>1.1289818960972018</v>
      </c>
      <c r="CE69" s="39">
        <v>32.491654334494811</v>
      </c>
      <c r="CF69" s="39">
        <v>1.3388807942064129</v>
      </c>
      <c r="CG69" s="39">
        <v>0</v>
      </c>
      <c r="CH69" s="39">
        <v>1.3388807942064129</v>
      </c>
      <c r="CI69" s="39">
        <v>6.6943506613594037E-2</v>
      </c>
      <c r="CJ69" s="39">
        <v>0</v>
      </c>
      <c r="CK69" s="39">
        <v>6.6943506613594037E-2</v>
      </c>
      <c r="CL69" s="39"/>
      <c r="CM69" s="39">
        <v>0</v>
      </c>
      <c r="CN69" s="39" t="s">
        <v>432</v>
      </c>
      <c r="CO69" s="39">
        <v>0</v>
      </c>
      <c r="CP69" s="39">
        <v>0</v>
      </c>
      <c r="CQ69" s="39">
        <v>0</v>
      </c>
      <c r="CR69" s="39">
        <v>0</v>
      </c>
      <c r="CS69" s="39">
        <v>0</v>
      </c>
      <c r="CT69" s="39">
        <v>0</v>
      </c>
      <c r="CU69" s="39">
        <v>0</v>
      </c>
      <c r="CV69" s="39">
        <v>9999</v>
      </c>
      <c r="CW69" s="72">
        <v>9999</v>
      </c>
    </row>
    <row r="70" spans="1:101" s="19" customFormat="1">
      <c r="A70" s="19" t="s">
        <v>472</v>
      </c>
      <c r="B70" s="19" t="s">
        <v>472</v>
      </c>
      <c r="C70" s="39">
        <v>13</v>
      </c>
      <c r="D70" s="39">
        <v>242.92494258501361</v>
      </c>
      <c r="E70" s="39">
        <v>0</v>
      </c>
      <c r="F70" s="39">
        <v>87.890495677871499</v>
      </c>
      <c r="G70" s="39">
        <v>0</v>
      </c>
      <c r="H70" s="39">
        <v>0</v>
      </c>
      <c r="I70" s="39" t="s">
        <v>432</v>
      </c>
      <c r="J70" s="39"/>
      <c r="K70" s="39"/>
      <c r="L70" s="39">
        <v>261.0729493124835</v>
      </c>
      <c r="M70" s="39">
        <v>4.4991522967764888E-2</v>
      </c>
      <c r="N70" s="39">
        <v>4.4666794331143102E-2</v>
      </c>
      <c r="O70" s="39">
        <v>0</v>
      </c>
      <c r="P70" s="39">
        <v>0</v>
      </c>
      <c r="Q70" s="39">
        <v>0</v>
      </c>
      <c r="R70" s="39">
        <v>17.526538923545008</v>
      </c>
      <c r="S70" s="39">
        <v>40.501165680790479</v>
      </c>
      <c r="T70" s="39">
        <v>0</v>
      </c>
      <c r="U70" s="39">
        <v>73.056859723694473</v>
      </c>
      <c r="V70" s="39" t="s">
        <v>225</v>
      </c>
      <c r="W70" s="39" t="s">
        <v>225</v>
      </c>
      <c r="X70" s="39" t="s">
        <v>225</v>
      </c>
      <c r="Y70" s="39" t="s">
        <v>225</v>
      </c>
      <c r="Z70" s="39">
        <v>0</v>
      </c>
      <c r="AA70" s="39">
        <v>0</v>
      </c>
      <c r="AB70" s="39">
        <v>0</v>
      </c>
      <c r="AC70" s="39">
        <v>0</v>
      </c>
      <c r="AD70" s="39">
        <v>0</v>
      </c>
      <c r="AE70" s="39">
        <v>0</v>
      </c>
      <c r="AF70" s="39">
        <v>0</v>
      </c>
      <c r="AG70" s="39">
        <v>0</v>
      </c>
      <c r="AH70" s="39">
        <v>17.526538923545008</v>
      </c>
      <c r="AI70" s="39">
        <v>40.501165680790479</v>
      </c>
      <c r="AJ70" s="39">
        <v>0</v>
      </c>
      <c r="AK70" s="39">
        <v>73.056859723694473</v>
      </c>
      <c r="AL70" s="39">
        <v>131.08456432802996</v>
      </c>
      <c r="AM70" s="39">
        <v>134.62962644083575</v>
      </c>
      <c r="AN70" s="39">
        <v>15.897686477114876</v>
      </c>
      <c r="AO70" s="39">
        <v>0</v>
      </c>
      <c r="AP70" s="39">
        <v>0</v>
      </c>
      <c r="AQ70" s="39">
        <v>150.52731291795064</v>
      </c>
      <c r="AR70" s="39">
        <v>17.526538923545008</v>
      </c>
      <c r="AS70" s="72">
        <v>8.588536137944125</v>
      </c>
      <c r="AT70" s="39">
        <v>134.62962644083575</v>
      </c>
      <c r="AU70" s="39">
        <v>18.818125664057405</v>
      </c>
      <c r="AV70" s="39">
        <v>0</v>
      </c>
      <c r="AW70" s="39">
        <v>0</v>
      </c>
      <c r="AX70" s="39">
        <v>153.44775210489314</v>
      </c>
      <c r="AY70" s="39">
        <v>40.501165680790479</v>
      </c>
      <c r="AZ70" s="72">
        <v>3.7887243373262396</v>
      </c>
      <c r="BA70" s="39">
        <v>134.62962644083575</v>
      </c>
      <c r="BB70" s="39">
        <v>34.715812141172279</v>
      </c>
      <c r="BC70" s="39">
        <v>0</v>
      </c>
      <c r="BD70" s="39">
        <v>0</v>
      </c>
      <c r="BE70" s="39">
        <v>169.34543858200803</v>
      </c>
      <c r="BF70" s="39">
        <v>58.027704604335483</v>
      </c>
      <c r="BG70" s="39">
        <v>6.5703086261120305</v>
      </c>
      <c r="BH70" s="72">
        <v>2.9183549433274592</v>
      </c>
      <c r="BI70" s="39">
        <v>4.9397435260659499</v>
      </c>
      <c r="BJ70" s="39">
        <v>11.414995957989344</v>
      </c>
      <c r="BK70" s="39">
        <v>0</v>
      </c>
      <c r="BL70" s="39">
        <v>20.590611268378943</v>
      </c>
      <c r="BM70" s="39">
        <v>36.945350752434237</v>
      </c>
      <c r="BN70" s="39">
        <v>134.62962644083575</v>
      </c>
      <c r="BO70" s="39">
        <v>0</v>
      </c>
      <c r="BP70" s="39">
        <v>34.715812141172279</v>
      </c>
      <c r="BQ70" s="39">
        <v>0</v>
      </c>
      <c r="BR70" s="39">
        <v>0</v>
      </c>
      <c r="BS70" s="39">
        <v>0</v>
      </c>
      <c r="BT70" s="39">
        <v>0</v>
      </c>
      <c r="BU70" s="39">
        <v>0</v>
      </c>
      <c r="BV70" s="39">
        <v>0</v>
      </c>
      <c r="BW70" s="39">
        <v>0</v>
      </c>
      <c r="BX70" s="39">
        <v>131.08456432802996</v>
      </c>
      <c r="BY70" s="39"/>
      <c r="BZ70" s="39">
        <v>0</v>
      </c>
      <c r="CA70" s="39">
        <v>0</v>
      </c>
      <c r="CB70" s="39">
        <v>169.34543858200806</v>
      </c>
      <c r="CC70" s="39">
        <v>131.08456432802996</v>
      </c>
      <c r="CD70" s="72">
        <v>1.2918793257628178</v>
      </c>
      <c r="CE70" s="39">
        <v>27.160919894490963</v>
      </c>
      <c r="CF70" s="39">
        <v>2.4802127691934417</v>
      </c>
      <c r="CG70" s="39">
        <v>0</v>
      </c>
      <c r="CH70" s="39">
        <v>2.4802127691934417</v>
      </c>
      <c r="CI70" s="39">
        <v>0.12400965092342967</v>
      </c>
      <c r="CJ70" s="39">
        <v>0</v>
      </c>
      <c r="CK70" s="39">
        <v>0.12400965092342967</v>
      </c>
      <c r="CL70" s="39"/>
      <c r="CM70" s="39">
        <v>0</v>
      </c>
      <c r="CN70" s="39" t="s">
        <v>432</v>
      </c>
      <c r="CO70" s="39">
        <v>0</v>
      </c>
      <c r="CP70" s="39">
        <v>0</v>
      </c>
      <c r="CQ70" s="39">
        <v>0</v>
      </c>
      <c r="CR70" s="39">
        <v>0</v>
      </c>
      <c r="CS70" s="39">
        <v>0</v>
      </c>
      <c r="CT70" s="39">
        <v>0</v>
      </c>
      <c r="CU70" s="39">
        <v>0</v>
      </c>
      <c r="CV70" s="39">
        <v>9999</v>
      </c>
      <c r="CW70" s="72">
        <v>9999</v>
      </c>
    </row>
    <row r="71" spans="1:101" s="19" customFormat="1">
      <c r="A71" s="19" t="s">
        <v>467</v>
      </c>
      <c r="B71" s="19" t="s">
        <v>467</v>
      </c>
      <c r="C71" s="39">
        <v>13</v>
      </c>
      <c r="D71" s="39">
        <v>220.0958994315346</v>
      </c>
      <c r="E71" s="39">
        <v>0</v>
      </c>
      <c r="F71" s="39">
        <v>65.564766921203187</v>
      </c>
      <c r="G71" s="39">
        <v>0</v>
      </c>
      <c r="H71" s="39">
        <v>0</v>
      </c>
      <c r="I71" s="39" t="s">
        <v>432</v>
      </c>
      <c r="J71" s="39"/>
      <c r="K71" s="39"/>
      <c r="L71" s="39">
        <v>236.53843440166921</v>
      </c>
      <c r="M71" s="39">
        <v>4.0763412801545953E-2</v>
      </c>
      <c r="N71" s="39">
        <v>4.0469200768035084E-2</v>
      </c>
      <c r="O71" s="39">
        <v>0</v>
      </c>
      <c r="P71" s="39">
        <v>0</v>
      </c>
      <c r="Q71" s="39">
        <v>0</v>
      </c>
      <c r="R71" s="39">
        <v>13.074490371169254</v>
      </c>
      <c r="S71" s="39">
        <v>30.213158629012415</v>
      </c>
      <c r="T71" s="39">
        <v>0</v>
      </c>
      <c r="U71" s="39">
        <v>54.499134893206076</v>
      </c>
      <c r="V71" s="39" t="s">
        <v>225</v>
      </c>
      <c r="W71" s="39" t="s">
        <v>225</v>
      </c>
      <c r="X71" s="39" t="s">
        <v>225</v>
      </c>
      <c r="Y71" s="39" t="s">
        <v>225</v>
      </c>
      <c r="Z71" s="39">
        <v>0</v>
      </c>
      <c r="AA71" s="39">
        <v>0</v>
      </c>
      <c r="AB71" s="39">
        <v>0</v>
      </c>
      <c r="AC71" s="39">
        <v>0</v>
      </c>
      <c r="AD71" s="39">
        <v>0</v>
      </c>
      <c r="AE71" s="39">
        <v>0</v>
      </c>
      <c r="AF71" s="39">
        <v>0</v>
      </c>
      <c r="AG71" s="39">
        <v>0</v>
      </c>
      <c r="AH71" s="39">
        <v>13.074490371169254</v>
      </c>
      <c r="AI71" s="39">
        <v>30.213158629012415</v>
      </c>
      <c r="AJ71" s="39">
        <v>0</v>
      </c>
      <c r="AK71" s="39">
        <v>54.499134893206076</v>
      </c>
      <c r="AL71" s="39">
        <v>97.786783893387749</v>
      </c>
      <c r="AM71" s="39">
        <v>121.97771215385812</v>
      </c>
      <c r="AN71" s="39">
        <v>14.403690155598717</v>
      </c>
      <c r="AO71" s="39">
        <v>0</v>
      </c>
      <c r="AP71" s="39">
        <v>0</v>
      </c>
      <c r="AQ71" s="39">
        <v>136.38140230945683</v>
      </c>
      <c r="AR71" s="39">
        <v>13.074490371169254</v>
      </c>
      <c r="AS71" s="72">
        <v>10.431106562301917</v>
      </c>
      <c r="AT71" s="39">
        <v>121.97771215385812</v>
      </c>
      <c r="AU71" s="39">
        <v>17.049679006086023</v>
      </c>
      <c r="AV71" s="39">
        <v>0</v>
      </c>
      <c r="AW71" s="39">
        <v>0</v>
      </c>
      <c r="AX71" s="39">
        <v>139.02739115994416</v>
      </c>
      <c r="AY71" s="39">
        <v>30.213158629012415</v>
      </c>
      <c r="AZ71" s="72">
        <v>4.6015510283801326</v>
      </c>
      <c r="BA71" s="39">
        <v>121.97771215385812</v>
      </c>
      <c r="BB71" s="39">
        <v>31.453369161684741</v>
      </c>
      <c r="BC71" s="39">
        <v>0</v>
      </c>
      <c r="BD71" s="39">
        <v>0</v>
      </c>
      <c r="BE71" s="39">
        <v>153.43108131554288</v>
      </c>
      <c r="BF71" s="39">
        <v>43.287649000181673</v>
      </c>
      <c r="BG71" s="39">
        <v>3.6813764604390262</v>
      </c>
      <c r="BH71" s="72">
        <v>3.5444540153912945</v>
      </c>
      <c r="BI71" s="39">
        <v>4.0671778715326141</v>
      </c>
      <c r="BJ71" s="39">
        <v>9.3986294468496787</v>
      </c>
      <c r="BK71" s="39">
        <v>0</v>
      </c>
      <c r="BL71" s="39">
        <v>16.953446686082636</v>
      </c>
      <c r="BM71" s="39">
        <v>30.419254004464932</v>
      </c>
      <c r="BN71" s="39">
        <v>121.97771215385812</v>
      </c>
      <c r="BO71" s="39">
        <v>0</v>
      </c>
      <c r="BP71" s="39">
        <v>31.453369161684741</v>
      </c>
      <c r="BQ71" s="39">
        <v>0</v>
      </c>
      <c r="BR71" s="39">
        <v>0</v>
      </c>
      <c r="BS71" s="39">
        <v>0</v>
      </c>
      <c r="BT71" s="39">
        <v>0</v>
      </c>
      <c r="BU71" s="39">
        <v>0</v>
      </c>
      <c r="BV71" s="39">
        <v>0</v>
      </c>
      <c r="BW71" s="39">
        <v>0</v>
      </c>
      <c r="BX71" s="39">
        <v>97.786783893387749</v>
      </c>
      <c r="BY71" s="39"/>
      <c r="BZ71" s="39">
        <v>0</v>
      </c>
      <c r="CA71" s="39">
        <v>0</v>
      </c>
      <c r="CB71" s="39">
        <v>153.43108131554285</v>
      </c>
      <c r="CC71" s="39">
        <v>97.786783893387749</v>
      </c>
      <c r="CD71" s="72">
        <v>1.5690369925942285</v>
      </c>
      <c r="CE71" s="39">
        <v>20.634823146521668</v>
      </c>
      <c r="CF71" s="39">
        <v>2.2471330214523806</v>
      </c>
      <c r="CG71" s="39">
        <v>0</v>
      </c>
      <c r="CH71" s="39">
        <v>2.2471330214523806</v>
      </c>
      <c r="CI71" s="39">
        <v>0.11235575634079288</v>
      </c>
      <c r="CJ71" s="39">
        <v>0</v>
      </c>
      <c r="CK71" s="39">
        <v>0.11235575634079288</v>
      </c>
      <c r="CL71" s="39"/>
      <c r="CM71" s="39">
        <v>0</v>
      </c>
      <c r="CN71" s="39" t="s">
        <v>432</v>
      </c>
      <c r="CO71" s="39">
        <v>0</v>
      </c>
      <c r="CP71" s="39">
        <v>0</v>
      </c>
      <c r="CQ71" s="39">
        <v>0</v>
      </c>
      <c r="CR71" s="39">
        <v>0</v>
      </c>
      <c r="CS71" s="39">
        <v>0</v>
      </c>
      <c r="CT71" s="39">
        <v>0</v>
      </c>
      <c r="CU71" s="39">
        <v>0</v>
      </c>
      <c r="CV71" s="39">
        <v>9999</v>
      </c>
      <c r="CW71" s="72">
        <v>9999</v>
      </c>
    </row>
    <row r="72" spans="1:101" s="19" customFormat="1">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39"/>
      <c r="AV72" s="39"/>
      <c r="AW72" s="39"/>
      <c r="AX72" s="39"/>
      <c r="AY72" s="39"/>
      <c r="AZ72" s="39"/>
      <c r="BA72" s="39"/>
      <c r="BB72" s="39"/>
      <c r="BC72" s="39"/>
      <c r="BD72" s="39"/>
      <c r="BE72" s="39"/>
      <c r="BF72" s="39"/>
      <c r="BG72" s="39"/>
      <c r="BH72" s="39"/>
      <c r="BI72" s="39"/>
      <c r="BJ72" s="39"/>
      <c r="BK72" s="39"/>
      <c r="BL72" s="39"/>
      <c r="BM72" s="39"/>
      <c r="BN72" s="39"/>
      <c r="BO72" s="39"/>
      <c r="BP72" s="39"/>
      <c r="BQ72" s="39"/>
      <c r="BR72" s="39"/>
      <c r="BS72" s="39"/>
      <c r="BT72" s="39"/>
      <c r="BU72" s="39"/>
      <c r="BV72" s="39"/>
      <c r="BW72" s="39"/>
      <c r="BX72" s="39"/>
      <c r="BY72" s="39"/>
      <c r="BZ72" s="39"/>
      <c r="CA72" s="39"/>
      <c r="CB72" s="39"/>
      <c r="CC72" s="39"/>
      <c r="CD72" s="39"/>
      <c r="CE72" s="39"/>
      <c r="CF72" s="39"/>
      <c r="CG72" s="39"/>
      <c r="CH72" s="39"/>
      <c r="CI72" s="39"/>
      <c r="CJ72" s="39"/>
      <c r="CK72" s="39"/>
      <c r="CL72" s="39"/>
      <c r="CM72" s="39"/>
      <c r="CN72" s="39"/>
      <c r="CO72" s="39"/>
      <c r="CP72" s="39"/>
      <c r="CQ72" s="39"/>
      <c r="CR72" s="39"/>
      <c r="CS72" s="39"/>
      <c r="CT72" s="39"/>
      <c r="CU72" s="39"/>
      <c r="CV72" s="39"/>
      <c r="CW72" s="39"/>
    </row>
    <row r="73" spans="1:101" s="19" customFormat="1">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c r="AY73" s="39"/>
      <c r="AZ73" s="39"/>
      <c r="BA73" s="39"/>
      <c r="BB73" s="39"/>
      <c r="BC73" s="39"/>
      <c r="BD73" s="39"/>
      <c r="BE73" s="39"/>
      <c r="BF73" s="39"/>
      <c r="BG73" s="39"/>
      <c r="BH73" s="39"/>
      <c r="BI73" s="39"/>
      <c r="BJ73" s="39"/>
      <c r="BK73" s="39"/>
      <c r="BL73" s="39"/>
      <c r="BM73" s="39"/>
      <c r="BN73" s="39"/>
      <c r="BO73" s="39"/>
      <c r="BP73" s="39"/>
      <c r="BQ73" s="39"/>
      <c r="BR73" s="39"/>
      <c r="BS73" s="39"/>
      <c r="BT73" s="39"/>
      <c r="BU73" s="39"/>
      <c r="BV73" s="39"/>
      <c r="BW73" s="39"/>
      <c r="BX73" s="39"/>
      <c r="BY73" s="39"/>
      <c r="BZ73" s="39"/>
      <c r="CA73" s="39"/>
      <c r="CB73" s="39"/>
      <c r="CC73" s="39"/>
      <c r="CD73" s="39"/>
      <c r="CE73" s="39"/>
      <c r="CF73" s="39"/>
      <c r="CG73" s="39"/>
      <c r="CH73" s="39"/>
      <c r="CI73" s="39"/>
      <c r="CJ73" s="39"/>
      <c r="CK73" s="39"/>
      <c r="CL73" s="39"/>
      <c r="CM73" s="39"/>
      <c r="CN73" s="39"/>
      <c r="CO73" s="39"/>
      <c r="CP73" s="39"/>
      <c r="CQ73" s="39"/>
      <c r="CR73" s="39"/>
      <c r="CS73" s="39"/>
      <c r="CT73" s="39"/>
      <c r="CU73" s="39"/>
      <c r="CV73" s="39"/>
      <c r="CW73" s="39"/>
    </row>
    <row r="74" spans="1:101" s="19" customFormat="1" ht="13.5" thickBot="1">
      <c r="A74" s="50" t="s">
        <v>226</v>
      </c>
      <c r="B74" s="52"/>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39"/>
      <c r="AH74" s="39"/>
      <c r="AI74" s="39"/>
      <c r="AJ74" s="39"/>
      <c r="AK74" s="39"/>
      <c r="AL74" s="39"/>
      <c r="AM74" s="39"/>
      <c r="AN74" s="39"/>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c r="CA74" s="39"/>
      <c r="CB74" s="39"/>
      <c r="CC74" s="39"/>
      <c r="CD74" s="39"/>
      <c r="CE74" s="39"/>
      <c r="CF74" s="39"/>
      <c r="CG74" s="39"/>
      <c r="CH74" s="39"/>
      <c r="CI74" s="39"/>
      <c r="CJ74" s="39"/>
      <c r="CK74" s="39"/>
      <c r="CL74" s="39"/>
      <c r="CM74" s="39"/>
      <c r="CN74" s="39"/>
      <c r="CO74" s="39"/>
      <c r="CP74" s="39"/>
      <c r="CQ74" s="39"/>
      <c r="CR74" s="39"/>
      <c r="CS74" s="39"/>
      <c r="CT74" s="39"/>
      <c r="CU74" s="39"/>
      <c r="CV74" s="39"/>
      <c r="CW74" s="39"/>
    </row>
    <row r="75" spans="1:101" s="19" customFormat="1" ht="26.25" thickBot="1">
      <c r="A75" s="62" t="s">
        <v>129</v>
      </c>
      <c r="B75" s="63"/>
      <c r="C75" s="64" t="s">
        <v>130</v>
      </c>
      <c r="D75" s="65"/>
      <c r="E75" s="65"/>
      <c r="F75" s="65"/>
      <c r="G75" s="65"/>
      <c r="H75" s="65"/>
      <c r="I75" s="65"/>
      <c r="J75" s="65"/>
      <c r="K75" s="66"/>
      <c r="L75" s="64" t="s">
        <v>131</v>
      </c>
      <c r="M75" s="65"/>
      <c r="N75" s="65"/>
      <c r="O75" s="65"/>
      <c r="P75" s="65"/>
      <c r="Q75" s="66"/>
      <c r="R75" s="64" t="s">
        <v>132</v>
      </c>
      <c r="S75" s="65"/>
      <c r="T75" s="65"/>
      <c r="U75" s="66"/>
      <c r="V75" s="64" t="s">
        <v>133</v>
      </c>
      <c r="W75" s="65"/>
      <c r="X75" s="65"/>
      <c r="Y75" s="66"/>
      <c r="Z75" s="64" t="s">
        <v>134</v>
      </c>
      <c r="AA75" s="65"/>
      <c r="AB75" s="65"/>
      <c r="AC75" s="66"/>
      <c r="AD75" s="64" t="s">
        <v>135</v>
      </c>
      <c r="AE75" s="65"/>
      <c r="AF75" s="65"/>
      <c r="AG75" s="66"/>
      <c r="AH75" s="64" t="s">
        <v>136</v>
      </c>
      <c r="AI75" s="65"/>
      <c r="AJ75" s="65"/>
      <c r="AK75" s="65"/>
      <c r="AL75" s="66"/>
      <c r="AM75" s="64" t="s">
        <v>137</v>
      </c>
      <c r="AN75" s="65"/>
      <c r="AO75" s="65"/>
      <c r="AP75" s="65"/>
      <c r="AQ75" s="65"/>
      <c r="AR75" s="65"/>
      <c r="AS75" s="66"/>
      <c r="AT75" s="64" t="s">
        <v>138</v>
      </c>
      <c r="AU75" s="65"/>
      <c r="AV75" s="65"/>
      <c r="AW75" s="65"/>
      <c r="AX75" s="65"/>
      <c r="AY75" s="65"/>
      <c r="AZ75" s="66"/>
      <c r="BA75" s="64" t="s">
        <v>139</v>
      </c>
      <c r="BB75" s="65"/>
      <c r="BC75" s="65"/>
      <c r="BD75" s="65"/>
      <c r="BE75" s="65"/>
      <c r="BF75" s="66"/>
      <c r="BG75" s="64" t="s">
        <v>140</v>
      </c>
      <c r="BH75" s="66"/>
      <c r="BI75" s="64" t="s">
        <v>141</v>
      </c>
      <c r="BJ75" s="65"/>
      <c r="BK75" s="65"/>
      <c r="BL75" s="65"/>
      <c r="BM75" s="66"/>
      <c r="BN75" s="64" t="s">
        <v>142</v>
      </c>
      <c r="BO75" s="65"/>
      <c r="BP75" s="65"/>
      <c r="BQ75" s="65"/>
      <c r="BR75" s="65"/>
      <c r="BS75" s="65"/>
      <c r="BT75" s="65"/>
      <c r="BU75" s="65"/>
      <c r="BV75" s="65"/>
      <c r="BW75" s="65"/>
      <c r="BX75" s="65"/>
      <c r="BY75" s="65"/>
      <c r="BZ75" s="65"/>
      <c r="CA75" s="65"/>
      <c r="CB75" s="65"/>
      <c r="CC75" s="66"/>
      <c r="CD75" s="64" t="s">
        <v>143</v>
      </c>
      <c r="CE75" s="66"/>
      <c r="CF75" s="64" t="s">
        <v>144</v>
      </c>
      <c r="CG75" s="65"/>
      <c r="CH75" s="65"/>
      <c r="CI75" s="65"/>
      <c r="CJ75" s="65"/>
      <c r="CK75" s="66"/>
      <c r="CL75" s="67"/>
      <c r="CM75" s="64" t="s">
        <v>18</v>
      </c>
      <c r="CN75" s="65"/>
      <c r="CO75" s="65"/>
      <c r="CP75" s="66"/>
      <c r="CQ75" s="64" t="s">
        <v>145</v>
      </c>
      <c r="CR75" s="65"/>
      <c r="CS75" s="65"/>
      <c r="CT75" s="65"/>
      <c r="CU75" s="66"/>
      <c r="CV75" s="64" t="s">
        <v>146</v>
      </c>
      <c r="CW75" s="66"/>
    </row>
    <row r="76" spans="1:101" s="19" customFormat="1" ht="127.5">
      <c r="A76" s="68" t="s">
        <v>147</v>
      </c>
      <c r="B76" s="69" t="s">
        <v>148</v>
      </c>
      <c r="C76" s="70" t="s">
        <v>9</v>
      </c>
      <c r="D76" s="70" t="s">
        <v>149</v>
      </c>
      <c r="E76" s="70" t="s">
        <v>150</v>
      </c>
      <c r="F76" s="70" t="s">
        <v>151</v>
      </c>
      <c r="G76" s="70" t="s">
        <v>152</v>
      </c>
      <c r="H76" s="70" t="s">
        <v>153</v>
      </c>
      <c r="I76" s="70" t="s">
        <v>154</v>
      </c>
      <c r="J76" s="70" t="s">
        <v>155</v>
      </c>
      <c r="K76" s="70" t="s">
        <v>156</v>
      </c>
      <c r="L76" s="70" t="s">
        <v>157</v>
      </c>
      <c r="M76" s="70" t="s">
        <v>158</v>
      </c>
      <c r="N76" s="70" t="s">
        <v>159</v>
      </c>
      <c r="O76" s="70" t="s">
        <v>160</v>
      </c>
      <c r="P76" s="70" t="s">
        <v>161</v>
      </c>
      <c r="Q76" s="70" t="s">
        <v>162</v>
      </c>
      <c r="R76" s="70" t="s">
        <v>163</v>
      </c>
      <c r="S76" s="70" t="s">
        <v>164</v>
      </c>
      <c r="T76" s="70" t="s">
        <v>165</v>
      </c>
      <c r="U76" s="70" t="s">
        <v>87</v>
      </c>
      <c r="V76" s="70" t="s">
        <v>163</v>
      </c>
      <c r="W76" s="70" t="s">
        <v>164</v>
      </c>
      <c r="X76" s="70" t="s">
        <v>165</v>
      </c>
      <c r="Y76" s="70" t="s">
        <v>87</v>
      </c>
      <c r="Z76" s="70" t="s">
        <v>163</v>
      </c>
      <c r="AA76" s="70" t="s">
        <v>164</v>
      </c>
      <c r="AB76" s="70" t="s">
        <v>165</v>
      </c>
      <c r="AC76" s="70" t="s">
        <v>87</v>
      </c>
      <c r="AD76" s="70" t="s">
        <v>163</v>
      </c>
      <c r="AE76" s="70" t="s">
        <v>164</v>
      </c>
      <c r="AF76" s="70" t="s">
        <v>165</v>
      </c>
      <c r="AG76" s="70" t="s">
        <v>87</v>
      </c>
      <c r="AH76" s="70" t="s">
        <v>163</v>
      </c>
      <c r="AI76" s="70" t="s">
        <v>164</v>
      </c>
      <c r="AJ76" s="70" t="s">
        <v>165</v>
      </c>
      <c r="AK76" s="70" t="s">
        <v>87</v>
      </c>
      <c r="AL76" s="70" t="s">
        <v>166</v>
      </c>
      <c r="AM76" s="70" t="s">
        <v>167</v>
      </c>
      <c r="AN76" s="70" t="s">
        <v>168</v>
      </c>
      <c r="AO76" s="70" t="s">
        <v>169</v>
      </c>
      <c r="AP76" s="70" t="s">
        <v>170</v>
      </c>
      <c r="AQ76" s="70" t="s">
        <v>171</v>
      </c>
      <c r="AR76" s="70" t="s">
        <v>172</v>
      </c>
      <c r="AS76" s="70" t="s">
        <v>173</v>
      </c>
      <c r="AT76" s="70" t="s">
        <v>174</v>
      </c>
      <c r="AU76" s="70" t="s">
        <v>175</v>
      </c>
      <c r="AV76" s="70" t="s">
        <v>176</v>
      </c>
      <c r="AW76" s="70" t="s">
        <v>177</v>
      </c>
      <c r="AX76" s="70" t="s">
        <v>178</v>
      </c>
      <c r="AY76" s="70" t="s">
        <v>179</v>
      </c>
      <c r="AZ76" s="70" t="s">
        <v>180</v>
      </c>
      <c r="BA76" s="70" t="s">
        <v>181</v>
      </c>
      <c r="BB76" s="70" t="s">
        <v>182</v>
      </c>
      <c r="BC76" s="70" t="s">
        <v>183</v>
      </c>
      <c r="BD76" s="70" t="s">
        <v>184</v>
      </c>
      <c r="BE76" s="70" t="s">
        <v>185</v>
      </c>
      <c r="BF76" s="70" t="s">
        <v>186</v>
      </c>
      <c r="BG76" s="70" t="s">
        <v>187</v>
      </c>
      <c r="BH76" s="70" t="s">
        <v>188</v>
      </c>
      <c r="BI76" s="70" t="s">
        <v>189</v>
      </c>
      <c r="BJ76" s="70" t="s">
        <v>190</v>
      </c>
      <c r="BK76" s="70" t="s">
        <v>191</v>
      </c>
      <c r="BL76" s="70" t="s">
        <v>192</v>
      </c>
      <c r="BM76" s="70" t="s">
        <v>193</v>
      </c>
      <c r="BN76" s="70" t="s">
        <v>194</v>
      </c>
      <c r="BO76" s="70" t="s">
        <v>195</v>
      </c>
      <c r="BP76" s="70" t="s">
        <v>196</v>
      </c>
      <c r="BQ76" s="70" t="s">
        <v>197</v>
      </c>
      <c r="BR76" s="70" t="s">
        <v>198</v>
      </c>
      <c r="BS76" s="70" t="s">
        <v>199</v>
      </c>
      <c r="BT76" s="70" t="s">
        <v>200</v>
      </c>
      <c r="BU76" s="70" t="s">
        <v>201</v>
      </c>
      <c r="BV76" s="70" t="s">
        <v>202</v>
      </c>
      <c r="BW76" s="70" t="s">
        <v>203</v>
      </c>
      <c r="BX76" s="70" t="s">
        <v>204</v>
      </c>
      <c r="BY76" s="70" t="s">
        <v>205</v>
      </c>
      <c r="BZ76" s="70" t="s">
        <v>206</v>
      </c>
      <c r="CA76" s="70" t="s">
        <v>207</v>
      </c>
      <c r="CB76" s="70" t="s">
        <v>208</v>
      </c>
      <c r="CC76" s="70" t="s">
        <v>209</v>
      </c>
      <c r="CD76" s="70" t="s">
        <v>210</v>
      </c>
      <c r="CE76" s="70" t="s">
        <v>48</v>
      </c>
      <c r="CF76" s="70" t="s">
        <v>211</v>
      </c>
      <c r="CG76" s="70" t="s">
        <v>212</v>
      </c>
      <c r="CH76" s="70" t="s">
        <v>213</v>
      </c>
      <c r="CI76" s="70" t="s">
        <v>327</v>
      </c>
      <c r="CJ76" s="70" t="s">
        <v>328</v>
      </c>
      <c r="CK76" s="70" t="s">
        <v>329</v>
      </c>
      <c r="CL76" s="70"/>
      <c r="CM76" s="70" t="s">
        <v>214</v>
      </c>
      <c r="CN76" s="70" t="s">
        <v>215</v>
      </c>
      <c r="CO76" s="70" t="s">
        <v>216</v>
      </c>
      <c r="CP76" s="70" t="s">
        <v>217</v>
      </c>
      <c r="CQ76" s="70" t="s">
        <v>218</v>
      </c>
      <c r="CR76" s="70" t="s">
        <v>219</v>
      </c>
      <c r="CS76" s="70" t="s">
        <v>220</v>
      </c>
      <c r="CT76" s="70" t="s">
        <v>221</v>
      </c>
      <c r="CU76" s="70" t="s">
        <v>222</v>
      </c>
      <c r="CV76" s="70" t="s">
        <v>223</v>
      </c>
      <c r="CW76" s="70" t="s">
        <v>224</v>
      </c>
    </row>
    <row r="77" spans="1:101" s="19" customFormat="1">
      <c r="A77" s="19" t="s">
        <v>461</v>
      </c>
      <c r="C77" s="39">
        <v>13</v>
      </c>
      <c r="D77" s="39">
        <v>162.66563353925281</v>
      </c>
      <c r="E77" s="39">
        <v>0</v>
      </c>
      <c r="F77" s="39">
        <v>45.7202416054715</v>
      </c>
      <c r="G77" s="39">
        <v>0</v>
      </c>
      <c r="H77" s="39">
        <v>0</v>
      </c>
      <c r="I77" s="39"/>
      <c r="J77" s="39"/>
      <c r="K77" s="39"/>
      <c r="L77" s="39">
        <v>174.81776983446019</v>
      </c>
      <c r="M77" s="39">
        <v>3.012689643792392E-2</v>
      </c>
      <c r="N77" s="39">
        <v>2.9909454009648218E-2</v>
      </c>
      <c r="O77" s="39">
        <v>0</v>
      </c>
      <c r="P77" s="39">
        <v>0</v>
      </c>
      <c r="Q77" s="39">
        <v>0</v>
      </c>
      <c r="R77" s="39">
        <v>9.1172269300778179</v>
      </c>
      <c r="S77" s="39">
        <v>21.068524713021798</v>
      </c>
      <c r="T77" s="39">
        <v>0</v>
      </c>
      <c r="U77" s="39">
        <v>38.003850720633949</v>
      </c>
      <c r="V77" s="39">
        <v>2.7432144963282901</v>
      </c>
      <c r="W77" s="39">
        <v>6.4008338247660097</v>
      </c>
      <c r="X77" s="39">
        <v>0</v>
      </c>
      <c r="Y77" s="39">
        <v>0</v>
      </c>
      <c r="Z77" s="39">
        <v>0</v>
      </c>
      <c r="AA77" s="39">
        <v>0</v>
      </c>
      <c r="AB77" s="39">
        <v>0</v>
      </c>
      <c r="AC77" s="39">
        <v>0</v>
      </c>
      <c r="AD77" s="39">
        <v>0</v>
      </c>
      <c r="AE77" s="39">
        <v>0</v>
      </c>
      <c r="AF77" s="39">
        <v>0</v>
      </c>
      <c r="AG77" s="39">
        <v>0</v>
      </c>
      <c r="AH77" s="39">
        <v>11.860441426406108</v>
      </c>
      <c r="AI77" s="39">
        <v>27.469358537787809</v>
      </c>
      <c r="AJ77" s="39">
        <v>0</v>
      </c>
      <c r="AK77" s="39">
        <v>38.003850720633949</v>
      </c>
      <c r="AL77" s="39">
        <v>77.333650684827873</v>
      </c>
      <c r="AM77" s="39">
        <v>90.149711450431013</v>
      </c>
      <c r="AN77" s="39">
        <v>10.645293213163194</v>
      </c>
      <c r="AO77" s="39">
        <v>0</v>
      </c>
      <c r="AP77" s="39">
        <v>0</v>
      </c>
      <c r="AQ77" s="39">
        <v>100.79500466359421</v>
      </c>
      <c r="AR77" s="39">
        <v>11.860441426406108</v>
      </c>
      <c r="AS77" s="72">
        <v>8.4984193285744016</v>
      </c>
      <c r="AT77" s="39">
        <v>90.149711450431013</v>
      </c>
      <c r="AU77" s="39">
        <v>12.600856464518566</v>
      </c>
      <c r="AV77" s="39">
        <v>0</v>
      </c>
      <c r="AW77" s="39">
        <v>0</v>
      </c>
      <c r="AX77" s="39">
        <v>102.75056791494958</v>
      </c>
      <c r="AY77" s="39">
        <v>27.469358537787809</v>
      </c>
      <c r="AZ77" s="72">
        <v>3.7405521418930228</v>
      </c>
      <c r="BA77" s="39">
        <v>90.149711450431013</v>
      </c>
      <c r="BB77" s="39">
        <v>23.24614967768176</v>
      </c>
      <c r="BC77" s="39">
        <v>0</v>
      </c>
      <c r="BD77" s="39">
        <v>0</v>
      </c>
      <c r="BE77" s="39">
        <v>113.39586112811278</v>
      </c>
      <c r="BF77" s="39">
        <v>39.32979996419391</v>
      </c>
      <c r="BG77" s="39">
        <v>6.7696959003410822</v>
      </c>
      <c r="BH77" s="72">
        <v>2.8832046242632576</v>
      </c>
      <c r="BI77" s="39">
        <v>4.992124316947506</v>
      </c>
      <c r="BJ77" s="39">
        <v>11.562002441336846</v>
      </c>
      <c r="BK77" s="39">
        <v>0</v>
      </c>
      <c r="BL77" s="39">
        <v>15.996027508531588</v>
      </c>
      <c r="BM77" s="39">
        <v>32.550154266815937</v>
      </c>
      <c r="BN77" s="39">
        <v>90.149711450431013</v>
      </c>
      <c r="BO77" s="39">
        <v>0</v>
      </c>
      <c r="BP77" s="39">
        <v>23.24614967768176</v>
      </c>
      <c r="BQ77" s="39">
        <v>0</v>
      </c>
      <c r="BR77" s="39">
        <v>0</v>
      </c>
      <c r="BS77" s="39">
        <v>0</v>
      </c>
      <c r="BT77" s="39">
        <v>0</v>
      </c>
      <c r="BU77" s="39">
        <v>0</v>
      </c>
      <c r="BV77" s="39">
        <v>0</v>
      </c>
      <c r="BW77" s="39">
        <v>0</v>
      </c>
      <c r="BX77" s="39">
        <v>68.18960236373357</v>
      </c>
      <c r="BY77" s="39">
        <v>9.1440483210943011</v>
      </c>
      <c r="BZ77" s="39">
        <v>0</v>
      </c>
      <c r="CA77" s="39">
        <v>0</v>
      </c>
      <c r="CB77" s="39">
        <v>113.39586112811278</v>
      </c>
      <c r="CC77" s="39">
        <v>77.333650684827873</v>
      </c>
      <c r="CD77" s="72">
        <v>1.4663197731380342</v>
      </c>
      <c r="CE77" s="39">
        <v>22.765723408872674</v>
      </c>
      <c r="CF77" s="39">
        <v>1.660782038764119</v>
      </c>
      <c r="CG77" s="39">
        <v>0</v>
      </c>
      <c r="CH77" s="39">
        <v>1.660782038764119</v>
      </c>
      <c r="CI77" s="39">
        <v>8.3038440671368577E-2</v>
      </c>
      <c r="CJ77" s="39">
        <v>0</v>
      </c>
      <c r="CK77" s="39">
        <v>8.3038440671368577E-2</v>
      </c>
      <c r="CL77" s="39"/>
      <c r="CM77" s="39">
        <v>0</v>
      </c>
      <c r="CN77" s="39"/>
      <c r="CO77" s="39">
        <v>0</v>
      </c>
      <c r="CP77" s="39">
        <v>0</v>
      </c>
      <c r="CQ77" s="39">
        <v>0</v>
      </c>
      <c r="CR77" s="39">
        <v>0</v>
      </c>
      <c r="CS77" s="39">
        <v>0</v>
      </c>
      <c r="CT77" s="39">
        <v>0</v>
      </c>
      <c r="CU77" s="39">
        <v>0</v>
      </c>
      <c r="CV77" s="39">
        <v>9999</v>
      </c>
      <c r="CW77" s="72">
        <v>9999</v>
      </c>
    </row>
    <row r="78" spans="1:101" s="19" customFormat="1">
      <c r="A78" s="19" t="s">
        <v>462</v>
      </c>
      <c r="C78" s="39">
        <v>13</v>
      </c>
      <c r="D78" s="39">
        <v>162.66563353925281</v>
      </c>
      <c r="E78" s="39">
        <v>0</v>
      </c>
      <c r="F78" s="39">
        <v>45.7202416054715</v>
      </c>
      <c r="G78" s="39">
        <v>0</v>
      </c>
      <c r="H78" s="39">
        <v>0</v>
      </c>
      <c r="I78" s="39"/>
      <c r="J78" s="39"/>
      <c r="K78" s="39"/>
      <c r="L78" s="39">
        <v>174.81776983446019</v>
      </c>
      <c r="M78" s="39">
        <v>3.012689643792392E-2</v>
      </c>
      <c r="N78" s="39">
        <v>2.9909454009648218E-2</v>
      </c>
      <c r="O78" s="39">
        <v>0</v>
      </c>
      <c r="P78" s="39">
        <v>0</v>
      </c>
      <c r="Q78" s="39">
        <v>0</v>
      </c>
      <c r="R78" s="39">
        <v>9.1172269300778179</v>
      </c>
      <c r="S78" s="39">
        <v>21.068524713021798</v>
      </c>
      <c r="T78" s="39">
        <v>0</v>
      </c>
      <c r="U78" s="39">
        <v>38.003850720633949</v>
      </c>
      <c r="V78" s="39">
        <v>2.7432144963282901</v>
      </c>
      <c r="W78" s="39">
        <v>6.4008338247660097</v>
      </c>
      <c r="X78" s="39">
        <v>0</v>
      </c>
      <c r="Y78" s="39">
        <v>0</v>
      </c>
      <c r="Z78" s="39">
        <v>0</v>
      </c>
      <c r="AA78" s="39">
        <v>0</v>
      </c>
      <c r="AB78" s="39">
        <v>0</v>
      </c>
      <c r="AC78" s="39">
        <v>0</v>
      </c>
      <c r="AD78" s="39">
        <v>0</v>
      </c>
      <c r="AE78" s="39">
        <v>0</v>
      </c>
      <c r="AF78" s="39">
        <v>0</v>
      </c>
      <c r="AG78" s="39">
        <v>0</v>
      </c>
      <c r="AH78" s="39">
        <v>11.860441426406108</v>
      </c>
      <c r="AI78" s="39">
        <v>27.469358537787809</v>
      </c>
      <c r="AJ78" s="39">
        <v>0</v>
      </c>
      <c r="AK78" s="39">
        <v>38.003850720633949</v>
      </c>
      <c r="AL78" s="39">
        <v>77.333650684827873</v>
      </c>
      <c r="AM78" s="39">
        <v>90.149711450431013</v>
      </c>
      <c r="AN78" s="39">
        <v>10.645293213163194</v>
      </c>
      <c r="AO78" s="39">
        <v>0</v>
      </c>
      <c r="AP78" s="39">
        <v>0</v>
      </c>
      <c r="AQ78" s="39">
        <v>100.79500466359421</v>
      </c>
      <c r="AR78" s="39">
        <v>11.860441426406108</v>
      </c>
      <c r="AS78" s="72">
        <v>8.4984193285744016</v>
      </c>
      <c r="AT78" s="39">
        <v>90.149711450431013</v>
      </c>
      <c r="AU78" s="39">
        <v>12.600856464518566</v>
      </c>
      <c r="AV78" s="39">
        <v>0</v>
      </c>
      <c r="AW78" s="39">
        <v>0</v>
      </c>
      <c r="AX78" s="39">
        <v>102.75056791494958</v>
      </c>
      <c r="AY78" s="39">
        <v>27.469358537787809</v>
      </c>
      <c r="AZ78" s="72">
        <v>3.7405521418930228</v>
      </c>
      <c r="BA78" s="39">
        <v>90.149711450431013</v>
      </c>
      <c r="BB78" s="39">
        <v>23.24614967768176</v>
      </c>
      <c r="BC78" s="39">
        <v>0</v>
      </c>
      <c r="BD78" s="39">
        <v>0</v>
      </c>
      <c r="BE78" s="39">
        <v>113.39586112811278</v>
      </c>
      <c r="BF78" s="39">
        <v>39.32979996419391</v>
      </c>
      <c r="BG78" s="39">
        <v>6.7696959003410822</v>
      </c>
      <c r="BH78" s="72">
        <v>2.8832046242632576</v>
      </c>
      <c r="BI78" s="39">
        <v>4.992124316947506</v>
      </c>
      <c r="BJ78" s="39">
        <v>11.562002441336846</v>
      </c>
      <c r="BK78" s="39">
        <v>0</v>
      </c>
      <c r="BL78" s="39">
        <v>15.996027508531588</v>
      </c>
      <c r="BM78" s="39">
        <v>32.550154266815937</v>
      </c>
      <c r="BN78" s="39">
        <v>90.149711450431013</v>
      </c>
      <c r="BO78" s="39">
        <v>0</v>
      </c>
      <c r="BP78" s="39">
        <v>23.24614967768176</v>
      </c>
      <c r="BQ78" s="39">
        <v>0</v>
      </c>
      <c r="BR78" s="39">
        <v>0</v>
      </c>
      <c r="BS78" s="39">
        <v>0</v>
      </c>
      <c r="BT78" s="39">
        <v>0</v>
      </c>
      <c r="BU78" s="39">
        <v>0</v>
      </c>
      <c r="BV78" s="39">
        <v>0</v>
      </c>
      <c r="BW78" s="39">
        <v>0</v>
      </c>
      <c r="BX78" s="39">
        <v>68.18960236373357</v>
      </c>
      <c r="BY78" s="39">
        <v>9.1440483210943011</v>
      </c>
      <c r="BZ78" s="39">
        <v>0</v>
      </c>
      <c r="CA78" s="39">
        <v>0</v>
      </c>
      <c r="CB78" s="39">
        <v>113.39586112811278</v>
      </c>
      <c r="CC78" s="39">
        <v>77.333650684827873</v>
      </c>
      <c r="CD78" s="72">
        <v>1.4663197731380342</v>
      </c>
      <c r="CE78" s="39">
        <v>22.765723408872674</v>
      </c>
      <c r="CF78" s="39">
        <v>1.660782038764119</v>
      </c>
      <c r="CG78" s="39">
        <v>0</v>
      </c>
      <c r="CH78" s="39">
        <v>1.660782038764119</v>
      </c>
      <c r="CI78" s="39">
        <v>8.3038440671368577E-2</v>
      </c>
      <c r="CJ78" s="39">
        <v>0</v>
      </c>
      <c r="CK78" s="39">
        <v>8.3038440671368577E-2</v>
      </c>
      <c r="CL78" s="39"/>
      <c r="CM78" s="39">
        <v>0</v>
      </c>
      <c r="CN78" s="39"/>
      <c r="CO78" s="39">
        <v>0</v>
      </c>
      <c r="CP78" s="39">
        <v>0</v>
      </c>
      <c r="CQ78" s="39">
        <v>0</v>
      </c>
      <c r="CR78" s="39">
        <v>0</v>
      </c>
      <c r="CS78" s="39">
        <v>0</v>
      </c>
      <c r="CT78" s="39">
        <v>0</v>
      </c>
      <c r="CU78" s="39">
        <v>0</v>
      </c>
      <c r="CV78" s="39">
        <v>9999</v>
      </c>
      <c r="CW78" s="72">
        <v>9999</v>
      </c>
    </row>
    <row r="79" spans="1:101" s="19" customFormat="1">
      <c r="A79" s="19" t="s">
        <v>463</v>
      </c>
      <c r="C79" s="39">
        <v>13</v>
      </c>
      <c r="D79" s="39">
        <v>162.66563353925281</v>
      </c>
      <c r="E79" s="39">
        <v>0</v>
      </c>
      <c r="F79" s="39">
        <v>45.7202416054715</v>
      </c>
      <c r="G79" s="39">
        <v>0</v>
      </c>
      <c r="H79" s="39">
        <v>0</v>
      </c>
      <c r="I79" s="39"/>
      <c r="J79" s="39"/>
      <c r="K79" s="39"/>
      <c r="L79" s="39">
        <v>174.81776983446019</v>
      </c>
      <c r="M79" s="39">
        <v>3.012689643792392E-2</v>
      </c>
      <c r="N79" s="39">
        <v>2.9909454009648218E-2</v>
      </c>
      <c r="O79" s="39">
        <v>0</v>
      </c>
      <c r="P79" s="39">
        <v>0</v>
      </c>
      <c r="Q79" s="39">
        <v>0</v>
      </c>
      <c r="R79" s="39">
        <v>9.1172269300778179</v>
      </c>
      <c r="S79" s="39">
        <v>21.068524713021798</v>
      </c>
      <c r="T79" s="39">
        <v>0</v>
      </c>
      <c r="U79" s="39">
        <v>38.003850720633949</v>
      </c>
      <c r="V79" s="39">
        <v>2.7432144963282901</v>
      </c>
      <c r="W79" s="39">
        <v>6.4008338247660097</v>
      </c>
      <c r="X79" s="39">
        <v>0</v>
      </c>
      <c r="Y79" s="39">
        <v>0</v>
      </c>
      <c r="Z79" s="39">
        <v>0</v>
      </c>
      <c r="AA79" s="39">
        <v>0</v>
      </c>
      <c r="AB79" s="39">
        <v>0</v>
      </c>
      <c r="AC79" s="39">
        <v>0</v>
      </c>
      <c r="AD79" s="39">
        <v>0</v>
      </c>
      <c r="AE79" s="39">
        <v>0</v>
      </c>
      <c r="AF79" s="39">
        <v>0</v>
      </c>
      <c r="AG79" s="39">
        <v>0</v>
      </c>
      <c r="AH79" s="39">
        <v>11.860441426406108</v>
      </c>
      <c r="AI79" s="39">
        <v>27.469358537787809</v>
      </c>
      <c r="AJ79" s="39">
        <v>0</v>
      </c>
      <c r="AK79" s="39">
        <v>38.003850720633949</v>
      </c>
      <c r="AL79" s="39">
        <v>77.333650684827873</v>
      </c>
      <c r="AM79" s="39">
        <v>90.149711450431013</v>
      </c>
      <c r="AN79" s="39">
        <v>10.645293213163194</v>
      </c>
      <c r="AO79" s="39">
        <v>0</v>
      </c>
      <c r="AP79" s="39">
        <v>0</v>
      </c>
      <c r="AQ79" s="39">
        <v>100.79500466359421</v>
      </c>
      <c r="AR79" s="39">
        <v>11.860441426406108</v>
      </c>
      <c r="AS79" s="72">
        <v>8.4984193285744016</v>
      </c>
      <c r="AT79" s="39">
        <v>90.149711450431013</v>
      </c>
      <c r="AU79" s="39">
        <v>12.600856464518566</v>
      </c>
      <c r="AV79" s="39">
        <v>0</v>
      </c>
      <c r="AW79" s="39">
        <v>0</v>
      </c>
      <c r="AX79" s="39">
        <v>102.75056791494958</v>
      </c>
      <c r="AY79" s="39">
        <v>27.469358537787809</v>
      </c>
      <c r="AZ79" s="72">
        <v>3.7405521418930228</v>
      </c>
      <c r="BA79" s="39">
        <v>90.149711450431013</v>
      </c>
      <c r="BB79" s="39">
        <v>23.24614967768176</v>
      </c>
      <c r="BC79" s="39">
        <v>0</v>
      </c>
      <c r="BD79" s="39">
        <v>0</v>
      </c>
      <c r="BE79" s="39">
        <v>113.39586112811278</v>
      </c>
      <c r="BF79" s="39">
        <v>39.32979996419391</v>
      </c>
      <c r="BG79" s="39">
        <v>6.7696959003410822</v>
      </c>
      <c r="BH79" s="72">
        <v>2.8832046242632576</v>
      </c>
      <c r="BI79" s="39">
        <v>4.992124316947506</v>
      </c>
      <c r="BJ79" s="39">
        <v>11.562002441336846</v>
      </c>
      <c r="BK79" s="39">
        <v>0</v>
      </c>
      <c r="BL79" s="39">
        <v>15.996027508531588</v>
      </c>
      <c r="BM79" s="39">
        <v>32.550154266815937</v>
      </c>
      <c r="BN79" s="39">
        <v>90.149711450431013</v>
      </c>
      <c r="BO79" s="39">
        <v>0</v>
      </c>
      <c r="BP79" s="39">
        <v>23.24614967768176</v>
      </c>
      <c r="BQ79" s="39">
        <v>0</v>
      </c>
      <c r="BR79" s="39">
        <v>0</v>
      </c>
      <c r="BS79" s="39">
        <v>0</v>
      </c>
      <c r="BT79" s="39">
        <v>0</v>
      </c>
      <c r="BU79" s="39">
        <v>0</v>
      </c>
      <c r="BV79" s="39">
        <v>0</v>
      </c>
      <c r="BW79" s="39">
        <v>0</v>
      </c>
      <c r="BX79" s="39">
        <v>68.18960236373357</v>
      </c>
      <c r="BY79" s="39">
        <v>9.1440483210943011</v>
      </c>
      <c r="BZ79" s="39">
        <v>0</v>
      </c>
      <c r="CA79" s="39">
        <v>0</v>
      </c>
      <c r="CB79" s="39">
        <v>113.39586112811278</v>
      </c>
      <c r="CC79" s="39">
        <v>77.333650684827873</v>
      </c>
      <c r="CD79" s="72">
        <v>1.4663197731380342</v>
      </c>
      <c r="CE79" s="39">
        <v>22.765723408872674</v>
      </c>
      <c r="CF79" s="39">
        <v>1.660782038764119</v>
      </c>
      <c r="CG79" s="39">
        <v>0</v>
      </c>
      <c r="CH79" s="39">
        <v>1.660782038764119</v>
      </c>
      <c r="CI79" s="39">
        <v>8.3038440671368577E-2</v>
      </c>
      <c r="CJ79" s="39">
        <v>0</v>
      </c>
      <c r="CK79" s="39">
        <v>8.3038440671368577E-2</v>
      </c>
      <c r="CL79" s="39"/>
      <c r="CM79" s="39">
        <v>0</v>
      </c>
      <c r="CN79" s="39"/>
      <c r="CO79" s="39">
        <v>0</v>
      </c>
      <c r="CP79" s="39">
        <v>0</v>
      </c>
      <c r="CQ79" s="39">
        <v>0</v>
      </c>
      <c r="CR79" s="39">
        <v>0</v>
      </c>
      <c r="CS79" s="39">
        <v>0</v>
      </c>
      <c r="CT79" s="39">
        <v>0</v>
      </c>
      <c r="CU79" s="39">
        <v>0</v>
      </c>
      <c r="CV79" s="39">
        <v>9999</v>
      </c>
      <c r="CW79" s="72">
        <v>9999</v>
      </c>
    </row>
    <row r="80" spans="1:101" s="19" customFormat="1">
      <c r="A80" s="19" t="s">
        <v>464</v>
      </c>
      <c r="C80" s="39">
        <v>13</v>
      </c>
      <c r="D80" s="39">
        <v>162.66563353925281</v>
      </c>
      <c r="E80" s="39">
        <v>0</v>
      </c>
      <c r="F80" s="39">
        <v>45.7202416054715</v>
      </c>
      <c r="G80" s="39">
        <v>0</v>
      </c>
      <c r="H80" s="39">
        <v>0</v>
      </c>
      <c r="I80" s="39"/>
      <c r="J80" s="39"/>
      <c r="K80" s="39"/>
      <c r="L80" s="39">
        <v>174.81776983446019</v>
      </c>
      <c r="M80" s="39">
        <v>3.012689643792392E-2</v>
      </c>
      <c r="N80" s="39">
        <v>2.9909454009648218E-2</v>
      </c>
      <c r="O80" s="39">
        <v>0</v>
      </c>
      <c r="P80" s="39">
        <v>0</v>
      </c>
      <c r="Q80" s="39">
        <v>0</v>
      </c>
      <c r="R80" s="39">
        <v>9.1172269300778179</v>
      </c>
      <c r="S80" s="39">
        <v>21.068524713021798</v>
      </c>
      <c r="T80" s="39">
        <v>0</v>
      </c>
      <c r="U80" s="39">
        <v>38.003850720633949</v>
      </c>
      <c r="V80" s="39">
        <v>2.7432144963282901</v>
      </c>
      <c r="W80" s="39">
        <v>6.4008338247660097</v>
      </c>
      <c r="X80" s="39">
        <v>0</v>
      </c>
      <c r="Y80" s="39">
        <v>0</v>
      </c>
      <c r="Z80" s="39">
        <v>0</v>
      </c>
      <c r="AA80" s="39">
        <v>0</v>
      </c>
      <c r="AB80" s="39">
        <v>0</v>
      </c>
      <c r="AC80" s="39">
        <v>0</v>
      </c>
      <c r="AD80" s="39">
        <v>0</v>
      </c>
      <c r="AE80" s="39">
        <v>0</v>
      </c>
      <c r="AF80" s="39">
        <v>0</v>
      </c>
      <c r="AG80" s="39">
        <v>0</v>
      </c>
      <c r="AH80" s="39">
        <v>11.860441426406108</v>
      </c>
      <c r="AI80" s="39">
        <v>27.469358537787809</v>
      </c>
      <c r="AJ80" s="39">
        <v>0</v>
      </c>
      <c r="AK80" s="39">
        <v>38.003850720633949</v>
      </c>
      <c r="AL80" s="39">
        <v>77.333650684827873</v>
      </c>
      <c r="AM80" s="39">
        <v>90.149711450431013</v>
      </c>
      <c r="AN80" s="39">
        <v>10.645293213163194</v>
      </c>
      <c r="AO80" s="39">
        <v>0</v>
      </c>
      <c r="AP80" s="39">
        <v>0</v>
      </c>
      <c r="AQ80" s="39">
        <v>100.79500466359421</v>
      </c>
      <c r="AR80" s="39">
        <v>11.860441426406108</v>
      </c>
      <c r="AS80" s="72">
        <v>8.4984193285744016</v>
      </c>
      <c r="AT80" s="39">
        <v>90.149711450431013</v>
      </c>
      <c r="AU80" s="39">
        <v>12.600856464518566</v>
      </c>
      <c r="AV80" s="39">
        <v>0</v>
      </c>
      <c r="AW80" s="39">
        <v>0</v>
      </c>
      <c r="AX80" s="39">
        <v>102.75056791494958</v>
      </c>
      <c r="AY80" s="39">
        <v>27.469358537787809</v>
      </c>
      <c r="AZ80" s="72">
        <v>3.7405521418930228</v>
      </c>
      <c r="BA80" s="39">
        <v>90.149711450431013</v>
      </c>
      <c r="BB80" s="39">
        <v>23.24614967768176</v>
      </c>
      <c r="BC80" s="39">
        <v>0</v>
      </c>
      <c r="BD80" s="39">
        <v>0</v>
      </c>
      <c r="BE80" s="39">
        <v>113.39586112811278</v>
      </c>
      <c r="BF80" s="39">
        <v>39.32979996419391</v>
      </c>
      <c r="BG80" s="39">
        <v>6.7696959003410822</v>
      </c>
      <c r="BH80" s="72">
        <v>2.8832046242632576</v>
      </c>
      <c r="BI80" s="39">
        <v>4.992124316947506</v>
      </c>
      <c r="BJ80" s="39">
        <v>11.562002441336846</v>
      </c>
      <c r="BK80" s="39">
        <v>0</v>
      </c>
      <c r="BL80" s="39">
        <v>15.996027508531588</v>
      </c>
      <c r="BM80" s="39">
        <v>32.550154266815937</v>
      </c>
      <c r="BN80" s="39">
        <v>90.149711450431013</v>
      </c>
      <c r="BO80" s="39">
        <v>0</v>
      </c>
      <c r="BP80" s="39">
        <v>23.24614967768176</v>
      </c>
      <c r="BQ80" s="39">
        <v>0</v>
      </c>
      <c r="BR80" s="39">
        <v>0</v>
      </c>
      <c r="BS80" s="39">
        <v>0</v>
      </c>
      <c r="BT80" s="39">
        <v>0</v>
      </c>
      <c r="BU80" s="39">
        <v>0</v>
      </c>
      <c r="BV80" s="39">
        <v>0</v>
      </c>
      <c r="BW80" s="39">
        <v>0</v>
      </c>
      <c r="BX80" s="39">
        <v>68.18960236373357</v>
      </c>
      <c r="BY80" s="39">
        <v>9.1440483210943011</v>
      </c>
      <c r="BZ80" s="39">
        <v>0</v>
      </c>
      <c r="CA80" s="39">
        <v>0</v>
      </c>
      <c r="CB80" s="39">
        <v>113.39586112811278</v>
      </c>
      <c r="CC80" s="39">
        <v>77.333650684827873</v>
      </c>
      <c r="CD80" s="72">
        <v>1.4663197731380342</v>
      </c>
      <c r="CE80" s="39">
        <v>22.765723408872674</v>
      </c>
      <c r="CF80" s="39">
        <v>1.660782038764119</v>
      </c>
      <c r="CG80" s="39">
        <v>0</v>
      </c>
      <c r="CH80" s="39">
        <v>1.660782038764119</v>
      </c>
      <c r="CI80" s="39">
        <v>8.3038440671368577E-2</v>
      </c>
      <c r="CJ80" s="39">
        <v>0</v>
      </c>
      <c r="CK80" s="39">
        <v>8.3038440671368577E-2</v>
      </c>
      <c r="CL80" s="39"/>
      <c r="CM80" s="39">
        <v>0</v>
      </c>
      <c r="CN80" s="39"/>
      <c r="CO80" s="39">
        <v>0</v>
      </c>
      <c r="CP80" s="39">
        <v>0</v>
      </c>
      <c r="CQ80" s="39">
        <v>0</v>
      </c>
      <c r="CR80" s="39">
        <v>0</v>
      </c>
      <c r="CS80" s="39">
        <v>0</v>
      </c>
      <c r="CT80" s="39">
        <v>0</v>
      </c>
      <c r="CU80" s="39">
        <v>0</v>
      </c>
      <c r="CV80" s="39">
        <v>9999</v>
      </c>
      <c r="CW80" s="72">
        <v>9999</v>
      </c>
    </row>
    <row r="81" spans="1:101" s="19" customFormat="1">
      <c r="A81" s="19" t="s">
        <v>465</v>
      </c>
      <c r="C81" s="39">
        <v>13</v>
      </c>
      <c r="D81" s="39">
        <v>222.86747099807513</v>
      </c>
      <c r="E81" s="39">
        <v>0</v>
      </c>
      <c r="F81" s="39">
        <v>63.074746599256621</v>
      </c>
      <c r="G81" s="39">
        <v>0</v>
      </c>
      <c r="H81" s="39">
        <v>0</v>
      </c>
      <c r="I81" s="39"/>
      <c r="J81" s="39"/>
      <c r="K81" s="39"/>
      <c r="L81" s="39">
        <v>239.51705963219337</v>
      </c>
      <c r="M81" s="39">
        <v>4.1276728661440311E-2</v>
      </c>
      <c r="N81" s="39">
        <v>4.0978811744245919E-2</v>
      </c>
      <c r="O81" s="39">
        <v>0</v>
      </c>
      <c r="P81" s="39">
        <v>0</v>
      </c>
      <c r="Q81" s="39">
        <v>0</v>
      </c>
      <c r="R81" s="39">
        <v>12.577947056031229</v>
      </c>
      <c r="S81" s="39">
        <v>29.06572255154034</v>
      </c>
      <c r="T81" s="39">
        <v>0</v>
      </c>
      <c r="U81" s="39">
        <v>52.429365415100847</v>
      </c>
      <c r="V81" s="39">
        <v>3.7844847959553971</v>
      </c>
      <c r="W81" s="39">
        <v>8.8304645238959267</v>
      </c>
      <c r="X81" s="39">
        <v>0</v>
      </c>
      <c r="Y81" s="39">
        <v>0</v>
      </c>
      <c r="Z81" s="39">
        <v>0</v>
      </c>
      <c r="AA81" s="39">
        <v>0</v>
      </c>
      <c r="AB81" s="39">
        <v>0</v>
      </c>
      <c r="AC81" s="39">
        <v>0</v>
      </c>
      <c r="AD81" s="39">
        <v>0</v>
      </c>
      <c r="AE81" s="39">
        <v>0</v>
      </c>
      <c r="AF81" s="39">
        <v>0</v>
      </c>
      <c r="AG81" s="39">
        <v>0</v>
      </c>
      <c r="AH81" s="39">
        <v>16.362431851986628</v>
      </c>
      <c r="AI81" s="39">
        <v>37.896187075436266</v>
      </c>
      <c r="AJ81" s="39">
        <v>0</v>
      </c>
      <c r="AK81" s="39">
        <v>52.429365415100847</v>
      </c>
      <c r="AL81" s="39">
        <v>106.68798434252373</v>
      </c>
      <c r="AM81" s="39">
        <v>123.51372422691556</v>
      </c>
      <c r="AN81" s="39">
        <v>14.585069537003029</v>
      </c>
      <c r="AO81" s="39">
        <v>0</v>
      </c>
      <c r="AP81" s="39">
        <v>0</v>
      </c>
      <c r="AQ81" s="39">
        <v>138.09879376391859</v>
      </c>
      <c r="AR81" s="39">
        <v>16.362431851986628</v>
      </c>
      <c r="AS81" s="72">
        <v>8.4399919897696307</v>
      </c>
      <c r="AT81" s="39">
        <v>123.51372422691556</v>
      </c>
      <c r="AU81" s="39">
        <v>17.264378169832192</v>
      </c>
      <c r="AV81" s="39">
        <v>0</v>
      </c>
      <c r="AW81" s="39">
        <v>0</v>
      </c>
      <c r="AX81" s="39">
        <v>140.77810239674776</v>
      </c>
      <c r="AY81" s="39">
        <v>37.896187075436266</v>
      </c>
      <c r="AZ81" s="72">
        <v>3.7148355352087119</v>
      </c>
      <c r="BA81" s="39">
        <v>123.51372422691556</v>
      </c>
      <c r="BB81" s="39">
        <v>31.849447706835221</v>
      </c>
      <c r="BC81" s="39">
        <v>0</v>
      </c>
      <c r="BD81" s="39">
        <v>0</v>
      </c>
      <c r="BE81" s="39">
        <v>155.36317193375078</v>
      </c>
      <c r="BF81" s="39">
        <v>54.258618927422887</v>
      </c>
      <c r="BG81" s="39">
        <v>6.8842947736452071</v>
      </c>
      <c r="BH81" s="72">
        <v>2.8633823529781841</v>
      </c>
      <c r="BI81" s="39">
        <v>5.0266831813605739</v>
      </c>
      <c r="BJ81" s="39">
        <v>11.642042450227899</v>
      </c>
      <c r="BK81" s="39">
        <v>0</v>
      </c>
      <c r="BL81" s="39">
        <v>16.106762840970795</v>
      </c>
      <c r="BM81" s="39">
        <v>32.775488472559267</v>
      </c>
      <c r="BN81" s="39">
        <v>123.51372422691556</v>
      </c>
      <c r="BO81" s="39">
        <v>0</v>
      </c>
      <c r="BP81" s="39">
        <v>31.849447706835221</v>
      </c>
      <c r="BQ81" s="39">
        <v>0</v>
      </c>
      <c r="BR81" s="39">
        <v>0</v>
      </c>
      <c r="BS81" s="39">
        <v>0</v>
      </c>
      <c r="BT81" s="39">
        <v>0</v>
      </c>
      <c r="BU81" s="39">
        <v>0</v>
      </c>
      <c r="BV81" s="39">
        <v>0</v>
      </c>
      <c r="BW81" s="39">
        <v>0</v>
      </c>
      <c r="BX81" s="39">
        <v>94.073035022672414</v>
      </c>
      <c r="BY81" s="39">
        <v>12.614949319851325</v>
      </c>
      <c r="BZ81" s="39">
        <v>0</v>
      </c>
      <c r="CA81" s="39">
        <v>0</v>
      </c>
      <c r="CB81" s="39">
        <v>155.36317193375078</v>
      </c>
      <c r="CC81" s="39">
        <v>106.68798434252373</v>
      </c>
      <c r="CD81" s="72">
        <v>1.456238702897924</v>
      </c>
      <c r="CE81" s="39">
        <v>22.991057614616</v>
      </c>
      <c r="CF81" s="39">
        <v>2.2754301864817026</v>
      </c>
      <c r="CG81" s="39">
        <v>0</v>
      </c>
      <c r="CH81" s="39">
        <v>2.2754301864817026</v>
      </c>
      <c r="CI81" s="39">
        <v>0.11377060332529185</v>
      </c>
      <c r="CJ81" s="39">
        <v>0</v>
      </c>
      <c r="CK81" s="39">
        <v>0.11377060332529185</v>
      </c>
      <c r="CL81" s="39"/>
      <c r="CM81" s="39">
        <v>0</v>
      </c>
      <c r="CN81" s="39"/>
      <c r="CO81" s="39">
        <v>0</v>
      </c>
      <c r="CP81" s="39">
        <v>0</v>
      </c>
      <c r="CQ81" s="39">
        <v>0</v>
      </c>
      <c r="CR81" s="39">
        <v>0</v>
      </c>
      <c r="CS81" s="39">
        <v>0</v>
      </c>
      <c r="CT81" s="39">
        <v>0</v>
      </c>
      <c r="CU81" s="39">
        <v>0</v>
      </c>
      <c r="CV81" s="39">
        <v>9999</v>
      </c>
      <c r="CW81" s="72">
        <v>9999</v>
      </c>
    </row>
    <row r="82" spans="1:101" s="19" customFormat="1">
      <c r="A82" s="19" t="s">
        <v>466</v>
      </c>
      <c r="C82" s="39">
        <v>13</v>
      </c>
      <c r="D82" s="39">
        <v>222.86747099807513</v>
      </c>
      <c r="E82" s="39">
        <v>0</v>
      </c>
      <c r="F82" s="39">
        <v>63.074746599256621</v>
      </c>
      <c r="G82" s="39">
        <v>0</v>
      </c>
      <c r="H82" s="39">
        <v>0</v>
      </c>
      <c r="I82" s="39"/>
      <c r="J82" s="39"/>
      <c r="K82" s="39"/>
      <c r="L82" s="39">
        <v>239.51705963219337</v>
      </c>
      <c r="M82" s="39">
        <v>4.1276728661440311E-2</v>
      </c>
      <c r="N82" s="39">
        <v>4.0978811744245919E-2</v>
      </c>
      <c r="O82" s="39">
        <v>0</v>
      </c>
      <c r="P82" s="39">
        <v>0</v>
      </c>
      <c r="Q82" s="39">
        <v>0</v>
      </c>
      <c r="R82" s="39">
        <v>12.577947056031229</v>
      </c>
      <c r="S82" s="39">
        <v>29.06572255154034</v>
      </c>
      <c r="T82" s="39">
        <v>0</v>
      </c>
      <c r="U82" s="39">
        <v>52.429365415100847</v>
      </c>
      <c r="V82" s="39">
        <v>3.7844847959553971</v>
      </c>
      <c r="W82" s="39">
        <v>8.8304645238959267</v>
      </c>
      <c r="X82" s="39">
        <v>0</v>
      </c>
      <c r="Y82" s="39">
        <v>0</v>
      </c>
      <c r="Z82" s="39">
        <v>0</v>
      </c>
      <c r="AA82" s="39">
        <v>0</v>
      </c>
      <c r="AB82" s="39">
        <v>0</v>
      </c>
      <c r="AC82" s="39">
        <v>0</v>
      </c>
      <c r="AD82" s="39">
        <v>0</v>
      </c>
      <c r="AE82" s="39">
        <v>0</v>
      </c>
      <c r="AF82" s="39">
        <v>0</v>
      </c>
      <c r="AG82" s="39">
        <v>0</v>
      </c>
      <c r="AH82" s="39">
        <v>16.362431851986628</v>
      </c>
      <c r="AI82" s="39">
        <v>37.896187075436266</v>
      </c>
      <c r="AJ82" s="39">
        <v>0</v>
      </c>
      <c r="AK82" s="39">
        <v>52.429365415100847</v>
      </c>
      <c r="AL82" s="39">
        <v>106.68798434252373</v>
      </c>
      <c r="AM82" s="39">
        <v>123.51372422691556</v>
      </c>
      <c r="AN82" s="39">
        <v>14.585069537003029</v>
      </c>
      <c r="AO82" s="39">
        <v>0</v>
      </c>
      <c r="AP82" s="39">
        <v>0</v>
      </c>
      <c r="AQ82" s="39">
        <v>138.09879376391859</v>
      </c>
      <c r="AR82" s="39">
        <v>16.362431851986628</v>
      </c>
      <c r="AS82" s="72">
        <v>8.4399919897696307</v>
      </c>
      <c r="AT82" s="39">
        <v>123.51372422691556</v>
      </c>
      <c r="AU82" s="39">
        <v>17.264378169832192</v>
      </c>
      <c r="AV82" s="39">
        <v>0</v>
      </c>
      <c r="AW82" s="39">
        <v>0</v>
      </c>
      <c r="AX82" s="39">
        <v>140.77810239674776</v>
      </c>
      <c r="AY82" s="39">
        <v>37.896187075436266</v>
      </c>
      <c r="AZ82" s="72">
        <v>3.7148355352087119</v>
      </c>
      <c r="BA82" s="39">
        <v>123.51372422691556</v>
      </c>
      <c r="BB82" s="39">
        <v>31.849447706835221</v>
      </c>
      <c r="BC82" s="39">
        <v>0</v>
      </c>
      <c r="BD82" s="39">
        <v>0</v>
      </c>
      <c r="BE82" s="39">
        <v>155.36317193375078</v>
      </c>
      <c r="BF82" s="39">
        <v>54.258618927422887</v>
      </c>
      <c r="BG82" s="39">
        <v>6.8842947736452071</v>
      </c>
      <c r="BH82" s="72">
        <v>2.8633823529781841</v>
      </c>
      <c r="BI82" s="39">
        <v>5.0266831813605739</v>
      </c>
      <c r="BJ82" s="39">
        <v>11.642042450227899</v>
      </c>
      <c r="BK82" s="39">
        <v>0</v>
      </c>
      <c r="BL82" s="39">
        <v>16.106762840970795</v>
      </c>
      <c r="BM82" s="39">
        <v>32.775488472559267</v>
      </c>
      <c r="BN82" s="39">
        <v>123.51372422691556</v>
      </c>
      <c r="BO82" s="39">
        <v>0</v>
      </c>
      <c r="BP82" s="39">
        <v>31.849447706835221</v>
      </c>
      <c r="BQ82" s="39">
        <v>0</v>
      </c>
      <c r="BR82" s="39">
        <v>0</v>
      </c>
      <c r="BS82" s="39">
        <v>0</v>
      </c>
      <c r="BT82" s="39">
        <v>0</v>
      </c>
      <c r="BU82" s="39">
        <v>0</v>
      </c>
      <c r="BV82" s="39">
        <v>0</v>
      </c>
      <c r="BW82" s="39">
        <v>0</v>
      </c>
      <c r="BX82" s="39">
        <v>94.073035022672414</v>
      </c>
      <c r="BY82" s="39">
        <v>12.614949319851325</v>
      </c>
      <c r="BZ82" s="39">
        <v>0</v>
      </c>
      <c r="CA82" s="39">
        <v>0</v>
      </c>
      <c r="CB82" s="39">
        <v>155.36317193375078</v>
      </c>
      <c r="CC82" s="39">
        <v>106.68798434252373</v>
      </c>
      <c r="CD82" s="72">
        <v>1.456238702897924</v>
      </c>
      <c r="CE82" s="39">
        <v>22.991057614616</v>
      </c>
      <c r="CF82" s="39">
        <v>2.2754301864817026</v>
      </c>
      <c r="CG82" s="39">
        <v>0</v>
      </c>
      <c r="CH82" s="39">
        <v>2.2754301864817026</v>
      </c>
      <c r="CI82" s="39">
        <v>0.11377060332529185</v>
      </c>
      <c r="CJ82" s="39">
        <v>0</v>
      </c>
      <c r="CK82" s="39">
        <v>0.11377060332529185</v>
      </c>
      <c r="CL82" s="39"/>
      <c r="CM82" s="39">
        <v>0</v>
      </c>
      <c r="CN82" s="39"/>
      <c r="CO82" s="39">
        <v>0</v>
      </c>
      <c r="CP82" s="39">
        <v>0</v>
      </c>
      <c r="CQ82" s="39">
        <v>0</v>
      </c>
      <c r="CR82" s="39">
        <v>0</v>
      </c>
      <c r="CS82" s="39">
        <v>0</v>
      </c>
      <c r="CT82" s="39">
        <v>0</v>
      </c>
      <c r="CU82" s="39">
        <v>0</v>
      </c>
      <c r="CV82" s="39">
        <v>9999</v>
      </c>
      <c r="CW82" s="72">
        <v>9999</v>
      </c>
    </row>
    <row r="83" spans="1:101" s="19" customFormat="1">
      <c r="A83" s="19" t="s">
        <v>467</v>
      </c>
      <c r="C83" s="39">
        <v>13.000000000000002</v>
      </c>
      <c r="D83" s="39">
        <v>220.0958994315346</v>
      </c>
      <c r="E83" s="39">
        <v>0</v>
      </c>
      <c r="F83" s="39">
        <v>65.564766921203187</v>
      </c>
      <c r="G83" s="39">
        <v>0</v>
      </c>
      <c r="H83" s="39">
        <v>0</v>
      </c>
      <c r="I83" s="39"/>
      <c r="J83" s="39"/>
      <c r="K83" s="39"/>
      <c r="L83" s="39">
        <v>236.53843440166921</v>
      </c>
      <c r="M83" s="39">
        <v>4.0763412801545953E-2</v>
      </c>
      <c r="N83" s="39">
        <v>4.0469200768035084E-2</v>
      </c>
      <c r="O83" s="39">
        <v>0</v>
      </c>
      <c r="P83" s="39">
        <v>0</v>
      </c>
      <c r="Q83" s="39">
        <v>0</v>
      </c>
      <c r="R83" s="39">
        <v>13.074490371169254</v>
      </c>
      <c r="S83" s="39">
        <v>30.213158629012415</v>
      </c>
      <c r="T83" s="39">
        <v>0</v>
      </c>
      <c r="U83" s="39">
        <v>54.499134893206076</v>
      </c>
      <c r="V83" s="39">
        <v>3.9338860152721913</v>
      </c>
      <c r="W83" s="39">
        <v>9.1790673689684468</v>
      </c>
      <c r="X83" s="39">
        <v>0</v>
      </c>
      <c r="Y83" s="39">
        <v>0</v>
      </c>
      <c r="Z83" s="39">
        <v>0</v>
      </c>
      <c r="AA83" s="39">
        <v>0</v>
      </c>
      <c r="AB83" s="39">
        <v>0</v>
      </c>
      <c r="AC83" s="39">
        <v>0</v>
      </c>
      <c r="AD83" s="39">
        <v>0</v>
      </c>
      <c r="AE83" s="39">
        <v>0</v>
      </c>
      <c r="AF83" s="39">
        <v>0</v>
      </c>
      <c r="AG83" s="39">
        <v>0</v>
      </c>
      <c r="AH83" s="39">
        <v>17.008376386441444</v>
      </c>
      <c r="AI83" s="39">
        <v>39.392225997980859</v>
      </c>
      <c r="AJ83" s="39">
        <v>0</v>
      </c>
      <c r="AK83" s="39">
        <v>54.499134893206076</v>
      </c>
      <c r="AL83" s="39">
        <v>110.89973727762839</v>
      </c>
      <c r="AM83" s="39">
        <v>121.97771215385812</v>
      </c>
      <c r="AN83" s="39">
        <v>14.403690155598717</v>
      </c>
      <c r="AO83" s="39">
        <v>0</v>
      </c>
      <c r="AP83" s="39">
        <v>0</v>
      </c>
      <c r="AQ83" s="39">
        <v>136.38140230945683</v>
      </c>
      <c r="AR83" s="39">
        <v>17.008376386441444</v>
      </c>
      <c r="AS83" s="72">
        <v>8.018484493215702</v>
      </c>
      <c r="AT83" s="39">
        <v>121.97771215385812</v>
      </c>
      <c r="AU83" s="39">
        <v>17.049679006086023</v>
      </c>
      <c r="AV83" s="39">
        <v>0</v>
      </c>
      <c r="AW83" s="39">
        <v>0</v>
      </c>
      <c r="AX83" s="39">
        <v>139.02739115994416</v>
      </c>
      <c r="AY83" s="39">
        <v>39.392225997980859</v>
      </c>
      <c r="AZ83" s="72">
        <v>3.5293103559842072</v>
      </c>
      <c r="BA83" s="39">
        <v>121.97771215385812</v>
      </c>
      <c r="BB83" s="39">
        <v>31.453369161684741</v>
      </c>
      <c r="BC83" s="39">
        <v>0</v>
      </c>
      <c r="BD83" s="39">
        <v>0</v>
      </c>
      <c r="BE83" s="39">
        <v>153.43108131554288</v>
      </c>
      <c r="BF83" s="39">
        <v>56.400602384422314</v>
      </c>
      <c r="BG83" s="39">
        <v>7.7605193043105523</v>
      </c>
      <c r="BH83" s="72">
        <v>2.7203801879591292</v>
      </c>
      <c r="BI83" s="39">
        <v>5.2909207246940708</v>
      </c>
      <c r="BJ83" s="39">
        <v>12.254029437559746</v>
      </c>
      <c r="BK83" s="39">
        <v>0</v>
      </c>
      <c r="BL83" s="39">
        <v>16.953446686082636</v>
      </c>
      <c r="BM83" s="39">
        <v>34.498396848336455</v>
      </c>
      <c r="BN83" s="39">
        <v>121.97771215385812</v>
      </c>
      <c r="BO83" s="39">
        <v>0</v>
      </c>
      <c r="BP83" s="39">
        <v>31.453369161684741</v>
      </c>
      <c r="BQ83" s="39">
        <v>0</v>
      </c>
      <c r="BR83" s="39">
        <v>0</v>
      </c>
      <c r="BS83" s="39">
        <v>0</v>
      </c>
      <c r="BT83" s="39">
        <v>0</v>
      </c>
      <c r="BU83" s="39">
        <v>0</v>
      </c>
      <c r="BV83" s="39">
        <v>0</v>
      </c>
      <c r="BW83" s="39">
        <v>0</v>
      </c>
      <c r="BX83" s="39">
        <v>97.786783893387749</v>
      </c>
      <c r="BY83" s="39">
        <v>13.112953384240638</v>
      </c>
      <c r="BZ83" s="39">
        <v>0</v>
      </c>
      <c r="CA83" s="39">
        <v>0</v>
      </c>
      <c r="CB83" s="39">
        <v>153.43108131554285</v>
      </c>
      <c r="CC83" s="39">
        <v>110.89973727762839</v>
      </c>
      <c r="CD83" s="72">
        <v>1.3835116753382448</v>
      </c>
      <c r="CE83" s="39">
        <v>24.713965990393195</v>
      </c>
      <c r="CF83" s="39">
        <v>2.2471330214523806</v>
      </c>
      <c r="CG83" s="39">
        <v>0</v>
      </c>
      <c r="CH83" s="39">
        <v>2.2471330214523806</v>
      </c>
      <c r="CI83" s="39">
        <v>0.11235575634079288</v>
      </c>
      <c r="CJ83" s="39">
        <v>0</v>
      </c>
      <c r="CK83" s="39">
        <v>0.11235575634079288</v>
      </c>
      <c r="CL83" s="39"/>
      <c r="CM83" s="39">
        <v>0</v>
      </c>
      <c r="CN83" s="39"/>
      <c r="CO83" s="39">
        <v>0</v>
      </c>
      <c r="CP83" s="39">
        <v>0</v>
      </c>
      <c r="CQ83" s="39">
        <v>0</v>
      </c>
      <c r="CR83" s="39">
        <v>0</v>
      </c>
      <c r="CS83" s="39">
        <v>0</v>
      </c>
      <c r="CT83" s="39">
        <v>0</v>
      </c>
      <c r="CU83" s="39">
        <v>0</v>
      </c>
      <c r="CV83" s="39">
        <v>9999</v>
      </c>
      <c r="CW83" s="72">
        <v>9999</v>
      </c>
    </row>
    <row r="84" spans="1:101" s="19" customFormat="1">
      <c r="A84" s="19" t="s">
        <v>468</v>
      </c>
      <c r="C84" s="39">
        <v>13</v>
      </c>
      <c r="D84" s="39">
        <v>173.8216734916555</v>
      </c>
      <c r="E84" s="39">
        <v>0</v>
      </c>
      <c r="F84" s="39">
        <v>53.717845360451633</v>
      </c>
      <c r="G84" s="39">
        <v>0</v>
      </c>
      <c r="H84" s="39">
        <v>0</v>
      </c>
      <c r="I84" s="39"/>
      <c r="J84" s="39"/>
      <c r="K84" s="39"/>
      <c r="L84" s="39">
        <v>186.80723547775204</v>
      </c>
      <c r="M84" s="39">
        <v>3.219307878382352E-2</v>
      </c>
      <c r="N84" s="39">
        <v>3.1960723577941316E-2</v>
      </c>
      <c r="O84" s="39">
        <v>0</v>
      </c>
      <c r="P84" s="39">
        <v>0</v>
      </c>
      <c r="Q84" s="39">
        <v>0</v>
      </c>
      <c r="R84" s="39">
        <v>10.71205595482799</v>
      </c>
      <c r="S84" s="39">
        <v>24.753932017094101</v>
      </c>
      <c r="T84" s="39">
        <v>0</v>
      </c>
      <c r="U84" s="39">
        <v>44.65166640476351</v>
      </c>
      <c r="V84" s="39">
        <v>3.223070721627098</v>
      </c>
      <c r="W84" s="39">
        <v>7.520498350463229</v>
      </c>
      <c r="X84" s="39">
        <v>0</v>
      </c>
      <c r="Y84" s="39">
        <v>0</v>
      </c>
      <c r="Z84" s="39">
        <v>0</v>
      </c>
      <c r="AA84" s="39">
        <v>0</v>
      </c>
      <c r="AB84" s="39">
        <v>0</v>
      </c>
      <c r="AC84" s="39">
        <v>0</v>
      </c>
      <c r="AD84" s="39">
        <v>0</v>
      </c>
      <c r="AE84" s="39">
        <v>0</v>
      </c>
      <c r="AF84" s="39">
        <v>0</v>
      </c>
      <c r="AG84" s="39">
        <v>0</v>
      </c>
      <c r="AH84" s="39">
        <v>13.935126676455088</v>
      </c>
      <c r="AI84" s="39">
        <v>32.274430367557329</v>
      </c>
      <c r="AJ84" s="39">
        <v>0</v>
      </c>
      <c r="AK84" s="39">
        <v>44.65166640476351</v>
      </c>
      <c r="AL84" s="39">
        <v>90.861223448775931</v>
      </c>
      <c r="AM84" s="39">
        <v>96.332417414539307</v>
      </c>
      <c r="AN84" s="39">
        <v>11.375375614756839</v>
      </c>
      <c r="AO84" s="39">
        <v>0</v>
      </c>
      <c r="AP84" s="39">
        <v>0</v>
      </c>
      <c r="AQ84" s="39">
        <v>107.70779302929614</v>
      </c>
      <c r="AR84" s="39">
        <v>13.935126676455088</v>
      </c>
      <c r="AS84" s="72">
        <v>7.7292295599494025</v>
      </c>
      <c r="AT84" s="39">
        <v>96.332417414539307</v>
      </c>
      <c r="AU84" s="39">
        <v>13.465056573011296</v>
      </c>
      <c r="AV84" s="39">
        <v>0</v>
      </c>
      <c r="AW84" s="39">
        <v>0</v>
      </c>
      <c r="AX84" s="39">
        <v>109.7974739875506</v>
      </c>
      <c r="AY84" s="39">
        <v>32.274430367557329</v>
      </c>
      <c r="AZ84" s="72">
        <v>3.4019957203619753</v>
      </c>
      <c r="BA84" s="39">
        <v>96.332417414539307</v>
      </c>
      <c r="BB84" s="39">
        <v>24.840432187768137</v>
      </c>
      <c r="BC84" s="39">
        <v>0</v>
      </c>
      <c r="BD84" s="39">
        <v>0</v>
      </c>
      <c r="BE84" s="39">
        <v>121.17284960230744</v>
      </c>
      <c r="BF84" s="39">
        <v>46.209557044012413</v>
      </c>
      <c r="BG84" s="39">
        <v>8.4171129982849475</v>
      </c>
      <c r="BH84" s="72">
        <v>2.6222465081605528</v>
      </c>
      <c r="BI84" s="39">
        <v>5.4889255723012456</v>
      </c>
      <c r="BJ84" s="39">
        <v>12.712618283926961</v>
      </c>
      <c r="BK84" s="39">
        <v>0</v>
      </c>
      <c r="BL84" s="39">
        <v>17.587904241234959</v>
      </c>
      <c r="BM84" s="39">
        <v>35.789448097463165</v>
      </c>
      <c r="BN84" s="39">
        <v>96.332417414539307</v>
      </c>
      <c r="BO84" s="39">
        <v>0</v>
      </c>
      <c r="BP84" s="39">
        <v>24.840432187768137</v>
      </c>
      <c r="BQ84" s="39">
        <v>0</v>
      </c>
      <c r="BR84" s="39">
        <v>0</v>
      </c>
      <c r="BS84" s="39">
        <v>0</v>
      </c>
      <c r="BT84" s="39">
        <v>0</v>
      </c>
      <c r="BU84" s="39">
        <v>0</v>
      </c>
      <c r="BV84" s="39">
        <v>0</v>
      </c>
      <c r="BW84" s="39">
        <v>0</v>
      </c>
      <c r="BX84" s="39">
        <v>80.117654376685607</v>
      </c>
      <c r="BY84" s="39">
        <v>10.743569072090327</v>
      </c>
      <c r="BZ84" s="39">
        <v>0</v>
      </c>
      <c r="CA84" s="39">
        <v>0</v>
      </c>
      <c r="CB84" s="39">
        <v>121.17284960230744</v>
      </c>
      <c r="CC84" s="39">
        <v>90.861223448775931</v>
      </c>
      <c r="CD84" s="72">
        <v>1.3336035439872769</v>
      </c>
      <c r="CE84" s="39">
        <v>26.005017239519908</v>
      </c>
      <c r="CF84" s="39">
        <v>1.7746828694040109</v>
      </c>
      <c r="CG84" s="39">
        <v>0</v>
      </c>
      <c r="CH84" s="39">
        <v>1.7746828694040109</v>
      </c>
      <c r="CI84" s="39">
        <v>8.8733436851932218E-2</v>
      </c>
      <c r="CJ84" s="39">
        <v>0</v>
      </c>
      <c r="CK84" s="39">
        <v>8.8733436851932218E-2</v>
      </c>
      <c r="CL84" s="39"/>
      <c r="CM84" s="39">
        <v>0</v>
      </c>
      <c r="CN84" s="39"/>
      <c r="CO84" s="39">
        <v>0</v>
      </c>
      <c r="CP84" s="39">
        <v>0</v>
      </c>
      <c r="CQ84" s="39">
        <v>0</v>
      </c>
      <c r="CR84" s="39">
        <v>0</v>
      </c>
      <c r="CS84" s="39">
        <v>0</v>
      </c>
      <c r="CT84" s="39">
        <v>0</v>
      </c>
      <c r="CU84" s="39">
        <v>0</v>
      </c>
      <c r="CV84" s="39">
        <v>9999</v>
      </c>
      <c r="CW84" s="72">
        <v>9999</v>
      </c>
    </row>
    <row r="85" spans="1:101" s="19" customFormat="1">
      <c r="A85" s="19" t="s">
        <v>469</v>
      </c>
      <c r="C85" s="39">
        <v>13</v>
      </c>
      <c r="D85" s="39">
        <v>173.8216734916555</v>
      </c>
      <c r="E85" s="39">
        <v>0</v>
      </c>
      <c r="F85" s="39">
        <v>53.717845360451633</v>
      </c>
      <c r="G85" s="39">
        <v>0</v>
      </c>
      <c r="H85" s="39">
        <v>0</v>
      </c>
      <c r="I85" s="39"/>
      <c r="J85" s="39"/>
      <c r="K85" s="39"/>
      <c r="L85" s="39">
        <v>186.80723547775204</v>
      </c>
      <c r="M85" s="39">
        <v>3.219307878382352E-2</v>
      </c>
      <c r="N85" s="39">
        <v>3.1960723577941316E-2</v>
      </c>
      <c r="O85" s="39">
        <v>0</v>
      </c>
      <c r="P85" s="39">
        <v>0</v>
      </c>
      <c r="Q85" s="39">
        <v>0</v>
      </c>
      <c r="R85" s="39">
        <v>10.71205595482799</v>
      </c>
      <c r="S85" s="39">
        <v>24.753932017094101</v>
      </c>
      <c r="T85" s="39">
        <v>0</v>
      </c>
      <c r="U85" s="39">
        <v>44.65166640476351</v>
      </c>
      <c r="V85" s="39">
        <v>3.223070721627098</v>
      </c>
      <c r="W85" s="39">
        <v>7.520498350463229</v>
      </c>
      <c r="X85" s="39">
        <v>0</v>
      </c>
      <c r="Y85" s="39">
        <v>0</v>
      </c>
      <c r="Z85" s="39">
        <v>0</v>
      </c>
      <c r="AA85" s="39">
        <v>0</v>
      </c>
      <c r="AB85" s="39">
        <v>0</v>
      </c>
      <c r="AC85" s="39">
        <v>0</v>
      </c>
      <c r="AD85" s="39">
        <v>0</v>
      </c>
      <c r="AE85" s="39">
        <v>0</v>
      </c>
      <c r="AF85" s="39">
        <v>0</v>
      </c>
      <c r="AG85" s="39">
        <v>0</v>
      </c>
      <c r="AH85" s="39">
        <v>13.935126676455088</v>
      </c>
      <c r="AI85" s="39">
        <v>32.274430367557329</v>
      </c>
      <c r="AJ85" s="39">
        <v>0</v>
      </c>
      <c r="AK85" s="39">
        <v>44.65166640476351</v>
      </c>
      <c r="AL85" s="39">
        <v>90.861223448775931</v>
      </c>
      <c r="AM85" s="39">
        <v>96.332417414539307</v>
      </c>
      <c r="AN85" s="39">
        <v>11.375375614756839</v>
      </c>
      <c r="AO85" s="39">
        <v>0</v>
      </c>
      <c r="AP85" s="39">
        <v>0</v>
      </c>
      <c r="AQ85" s="39">
        <v>107.70779302929614</v>
      </c>
      <c r="AR85" s="39">
        <v>13.935126676455088</v>
      </c>
      <c r="AS85" s="72">
        <v>7.7292295599494025</v>
      </c>
      <c r="AT85" s="39">
        <v>96.332417414539307</v>
      </c>
      <c r="AU85" s="39">
        <v>13.465056573011296</v>
      </c>
      <c r="AV85" s="39">
        <v>0</v>
      </c>
      <c r="AW85" s="39">
        <v>0</v>
      </c>
      <c r="AX85" s="39">
        <v>109.7974739875506</v>
      </c>
      <c r="AY85" s="39">
        <v>32.274430367557329</v>
      </c>
      <c r="AZ85" s="72">
        <v>3.4019957203619753</v>
      </c>
      <c r="BA85" s="39">
        <v>96.332417414539307</v>
      </c>
      <c r="BB85" s="39">
        <v>24.840432187768137</v>
      </c>
      <c r="BC85" s="39">
        <v>0</v>
      </c>
      <c r="BD85" s="39">
        <v>0</v>
      </c>
      <c r="BE85" s="39">
        <v>121.17284960230744</v>
      </c>
      <c r="BF85" s="39">
        <v>46.209557044012413</v>
      </c>
      <c r="BG85" s="39">
        <v>8.4171129982849475</v>
      </c>
      <c r="BH85" s="72">
        <v>2.6222465081605528</v>
      </c>
      <c r="BI85" s="39">
        <v>5.4889255723012456</v>
      </c>
      <c r="BJ85" s="39">
        <v>12.712618283926961</v>
      </c>
      <c r="BK85" s="39">
        <v>0</v>
      </c>
      <c r="BL85" s="39">
        <v>17.587904241234959</v>
      </c>
      <c r="BM85" s="39">
        <v>35.789448097463165</v>
      </c>
      <c r="BN85" s="39">
        <v>96.332417414539307</v>
      </c>
      <c r="BO85" s="39">
        <v>0</v>
      </c>
      <c r="BP85" s="39">
        <v>24.840432187768137</v>
      </c>
      <c r="BQ85" s="39">
        <v>0</v>
      </c>
      <c r="BR85" s="39">
        <v>0</v>
      </c>
      <c r="BS85" s="39">
        <v>0</v>
      </c>
      <c r="BT85" s="39">
        <v>0</v>
      </c>
      <c r="BU85" s="39">
        <v>0</v>
      </c>
      <c r="BV85" s="39">
        <v>0</v>
      </c>
      <c r="BW85" s="39">
        <v>0</v>
      </c>
      <c r="BX85" s="39">
        <v>80.117654376685607</v>
      </c>
      <c r="BY85" s="39">
        <v>10.743569072090327</v>
      </c>
      <c r="BZ85" s="39">
        <v>0</v>
      </c>
      <c r="CA85" s="39">
        <v>0</v>
      </c>
      <c r="CB85" s="39">
        <v>121.17284960230744</v>
      </c>
      <c r="CC85" s="39">
        <v>90.861223448775931</v>
      </c>
      <c r="CD85" s="72">
        <v>1.3336035439872769</v>
      </c>
      <c r="CE85" s="39">
        <v>26.005017239519908</v>
      </c>
      <c r="CF85" s="39">
        <v>1.7746828694040109</v>
      </c>
      <c r="CG85" s="39">
        <v>0</v>
      </c>
      <c r="CH85" s="39">
        <v>1.7746828694040109</v>
      </c>
      <c r="CI85" s="39">
        <v>8.8733436851932218E-2</v>
      </c>
      <c r="CJ85" s="39">
        <v>0</v>
      </c>
      <c r="CK85" s="39">
        <v>8.8733436851932218E-2</v>
      </c>
      <c r="CL85" s="39"/>
      <c r="CM85" s="39">
        <v>0</v>
      </c>
      <c r="CN85" s="39"/>
      <c r="CO85" s="39">
        <v>0</v>
      </c>
      <c r="CP85" s="39">
        <v>0</v>
      </c>
      <c r="CQ85" s="39">
        <v>0</v>
      </c>
      <c r="CR85" s="39">
        <v>0</v>
      </c>
      <c r="CS85" s="39">
        <v>0</v>
      </c>
      <c r="CT85" s="39">
        <v>0</v>
      </c>
      <c r="CU85" s="39">
        <v>0</v>
      </c>
      <c r="CV85" s="39">
        <v>9999</v>
      </c>
      <c r="CW85" s="72">
        <v>9999</v>
      </c>
    </row>
    <row r="86" spans="1:101" s="19" customFormat="1">
      <c r="A86" s="19" t="s">
        <v>470</v>
      </c>
      <c r="C86" s="39">
        <v>13</v>
      </c>
      <c r="D86" s="39">
        <v>173.8216734916555</v>
      </c>
      <c r="E86" s="39">
        <v>0</v>
      </c>
      <c r="F86" s="39">
        <v>53.717845360451633</v>
      </c>
      <c r="G86" s="39">
        <v>0</v>
      </c>
      <c r="H86" s="39">
        <v>0</v>
      </c>
      <c r="I86" s="39"/>
      <c r="J86" s="39"/>
      <c r="K86" s="39"/>
      <c r="L86" s="39">
        <v>186.80723547775204</v>
      </c>
      <c r="M86" s="39">
        <v>3.219307878382352E-2</v>
      </c>
      <c r="N86" s="39">
        <v>3.1960723577941316E-2</v>
      </c>
      <c r="O86" s="39">
        <v>0</v>
      </c>
      <c r="P86" s="39">
        <v>0</v>
      </c>
      <c r="Q86" s="39">
        <v>0</v>
      </c>
      <c r="R86" s="39">
        <v>10.71205595482799</v>
      </c>
      <c r="S86" s="39">
        <v>24.753932017094101</v>
      </c>
      <c r="T86" s="39">
        <v>0</v>
      </c>
      <c r="U86" s="39">
        <v>44.65166640476351</v>
      </c>
      <c r="V86" s="39">
        <v>3.223070721627098</v>
      </c>
      <c r="W86" s="39">
        <v>7.520498350463229</v>
      </c>
      <c r="X86" s="39">
        <v>0</v>
      </c>
      <c r="Y86" s="39">
        <v>0</v>
      </c>
      <c r="Z86" s="39">
        <v>0</v>
      </c>
      <c r="AA86" s="39">
        <v>0</v>
      </c>
      <c r="AB86" s="39">
        <v>0</v>
      </c>
      <c r="AC86" s="39">
        <v>0</v>
      </c>
      <c r="AD86" s="39">
        <v>0</v>
      </c>
      <c r="AE86" s="39">
        <v>0</v>
      </c>
      <c r="AF86" s="39">
        <v>0</v>
      </c>
      <c r="AG86" s="39">
        <v>0</v>
      </c>
      <c r="AH86" s="39">
        <v>13.935126676455088</v>
      </c>
      <c r="AI86" s="39">
        <v>32.274430367557329</v>
      </c>
      <c r="AJ86" s="39">
        <v>0</v>
      </c>
      <c r="AK86" s="39">
        <v>44.65166640476351</v>
      </c>
      <c r="AL86" s="39">
        <v>90.861223448775931</v>
      </c>
      <c r="AM86" s="39">
        <v>96.332417414539307</v>
      </c>
      <c r="AN86" s="39">
        <v>11.375375614756839</v>
      </c>
      <c r="AO86" s="39">
        <v>0</v>
      </c>
      <c r="AP86" s="39">
        <v>0</v>
      </c>
      <c r="AQ86" s="39">
        <v>107.70779302929614</v>
      </c>
      <c r="AR86" s="39">
        <v>13.935126676455088</v>
      </c>
      <c r="AS86" s="72">
        <v>7.7292295599494025</v>
      </c>
      <c r="AT86" s="39">
        <v>96.332417414539307</v>
      </c>
      <c r="AU86" s="39">
        <v>13.465056573011296</v>
      </c>
      <c r="AV86" s="39">
        <v>0</v>
      </c>
      <c r="AW86" s="39">
        <v>0</v>
      </c>
      <c r="AX86" s="39">
        <v>109.7974739875506</v>
      </c>
      <c r="AY86" s="39">
        <v>32.274430367557329</v>
      </c>
      <c r="AZ86" s="72">
        <v>3.4019957203619753</v>
      </c>
      <c r="BA86" s="39">
        <v>96.332417414539307</v>
      </c>
      <c r="BB86" s="39">
        <v>24.840432187768137</v>
      </c>
      <c r="BC86" s="39">
        <v>0</v>
      </c>
      <c r="BD86" s="39">
        <v>0</v>
      </c>
      <c r="BE86" s="39">
        <v>121.17284960230744</v>
      </c>
      <c r="BF86" s="39">
        <v>46.209557044012413</v>
      </c>
      <c r="BG86" s="39">
        <v>8.4171129982849475</v>
      </c>
      <c r="BH86" s="72">
        <v>2.6222465081605528</v>
      </c>
      <c r="BI86" s="39">
        <v>5.4889255723012456</v>
      </c>
      <c r="BJ86" s="39">
        <v>12.712618283926961</v>
      </c>
      <c r="BK86" s="39">
        <v>0</v>
      </c>
      <c r="BL86" s="39">
        <v>17.587904241234959</v>
      </c>
      <c r="BM86" s="39">
        <v>35.789448097463165</v>
      </c>
      <c r="BN86" s="39">
        <v>96.332417414539307</v>
      </c>
      <c r="BO86" s="39">
        <v>0</v>
      </c>
      <c r="BP86" s="39">
        <v>24.840432187768137</v>
      </c>
      <c r="BQ86" s="39">
        <v>0</v>
      </c>
      <c r="BR86" s="39">
        <v>0</v>
      </c>
      <c r="BS86" s="39">
        <v>0</v>
      </c>
      <c r="BT86" s="39">
        <v>0</v>
      </c>
      <c r="BU86" s="39">
        <v>0</v>
      </c>
      <c r="BV86" s="39">
        <v>0</v>
      </c>
      <c r="BW86" s="39">
        <v>0</v>
      </c>
      <c r="BX86" s="39">
        <v>80.117654376685607</v>
      </c>
      <c r="BY86" s="39">
        <v>10.743569072090327</v>
      </c>
      <c r="BZ86" s="39">
        <v>0</v>
      </c>
      <c r="CA86" s="39">
        <v>0</v>
      </c>
      <c r="CB86" s="39">
        <v>121.17284960230744</v>
      </c>
      <c r="CC86" s="39">
        <v>90.861223448775931</v>
      </c>
      <c r="CD86" s="72">
        <v>1.3336035439872769</v>
      </c>
      <c r="CE86" s="39">
        <v>26.005017239519908</v>
      </c>
      <c r="CF86" s="39">
        <v>1.7746828694040109</v>
      </c>
      <c r="CG86" s="39">
        <v>0</v>
      </c>
      <c r="CH86" s="39">
        <v>1.7746828694040109</v>
      </c>
      <c r="CI86" s="39">
        <v>8.8733436851932218E-2</v>
      </c>
      <c r="CJ86" s="39">
        <v>0</v>
      </c>
      <c r="CK86" s="39">
        <v>8.8733436851932218E-2</v>
      </c>
      <c r="CL86" s="39"/>
      <c r="CM86" s="39">
        <v>0</v>
      </c>
      <c r="CN86" s="39"/>
      <c r="CO86" s="39">
        <v>0</v>
      </c>
      <c r="CP86" s="39">
        <v>0</v>
      </c>
      <c r="CQ86" s="39">
        <v>0</v>
      </c>
      <c r="CR86" s="39">
        <v>0</v>
      </c>
      <c r="CS86" s="39">
        <v>0</v>
      </c>
      <c r="CT86" s="39">
        <v>0</v>
      </c>
      <c r="CU86" s="39">
        <v>0</v>
      </c>
      <c r="CV86" s="39">
        <v>9999</v>
      </c>
      <c r="CW86" s="72">
        <v>9999</v>
      </c>
    </row>
    <row r="87" spans="1:101" s="19" customFormat="1">
      <c r="A87" s="19" t="s">
        <v>471</v>
      </c>
      <c r="C87" s="39">
        <v>13</v>
      </c>
      <c r="D87" s="39">
        <v>300.64434978952494</v>
      </c>
      <c r="E87" s="39">
        <v>0</v>
      </c>
      <c r="F87" s="39">
        <v>103.6347070974122</v>
      </c>
      <c r="G87" s="39">
        <v>0</v>
      </c>
      <c r="H87" s="39">
        <v>0</v>
      </c>
      <c r="I87" s="39"/>
      <c r="J87" s="39"/>
      <c r="K87" s="39"/>
      <c r="L87" s="39">
        <v>323.10435584940785</v>
      </c>
      <c r="M87" s="39">
        <v>5.5681590472952194E-2</v>
      </c>
      <c r="N87" s="39">
        <v>5.5279705722970085E-2</v>
      </c>
      <c r="O87" s="39">
        <v>0</v>
      </c>
      <c r="P87" s="39">
        <v>0</v>
      </c>
      <c r="Q87" s="39">
        <v>0</v>
      </c>
      <c r="R87" s="39">
        <v>20.666144999683873</v>
      </c>
      <c r="S87" s="39">
        <v>47.756317791358867</v>
      </c>
      <c r="T87" s="39">
        <v>0</v>
      </c>
      <c r="U87" s="39">
        <v>86.143856631224367</v>
      </c>
      <c r="V87" s="39">
        <v>6.2180824258447327</v>
      </c>
      <c r="W87" s="39">
        <v>14.508858993637709</v>
      </c>
      <c r="X87" s="39">
        <v>0</v>
      </c>
      <c r="Y87" s="39">
        <v>0</v>
      </c>
      <c r="Z87" s="39">
        <v>0</v>
      </c>
      <c r="AA87" s="39">
        <v>0</v>
      </c>
      <c r="AB87" s="39">
        <v>0</v>
      </c>
      <c r="AC87" s="39">
        <v>0</v>
      </c>
      <c r="AD87" s="39">
        <v>0</v>
      </c>
      <c r="AE87" s="39">
        <v>0</v>
      </c>
      <c r="AF87" s="39">
        <v>0</v>
      </c>
      <c r="AG87" s="39">
        <v>0</v>
      </c>
      <c r="AH87" s="39">
        <v>26.884227425528607</v>
      </c>
      <c r="AI87" s="39">
        <v>62.265176784996576</v>
      </c>
      <c r="AJ87" s="39">
        <v>0</v>
      </c>
      <c r="AK87" s="39">
        <v>86.143856631224367</v>
      </c>
      <c r="AL87" s="39">
        <v>175.29326084174954</v>
      </c>
      <c r="AM87" s="39">
        <v>166.61787000133563</v>
      </c>
      <c r="AN87" s="39">
        <v>19.675005634290862</v>
      </c>
      <c r="AO87" s="39">
        <v>0</v>
      </c>
      <c r="AP87" s="39">
        <v>0</v>
      </c>
      <c r="AQ87" s="39">
        <v>186.2928756356265</v>
      </c>
      <c r="AR87" s="39">
        <v>26.884227425528607</v>
      </c>
      <c r="AS87" s="72">
        <v>6.9294487316651443</v>
      </c>
      <c r="AT87" s="39">
        <v>166.61787000133563</v>
      </c>
      <c r="AU87" s="39">
        <v>23.289346471897176</v>
      </c>
      <c r="AV87" s="39">
        <v>0</v>
      </c>
      <c r="AW87" s="39">
        <v>0</v>
      </c>
      <c r="AX87" s="39">
        <v>189.90721647323281</v>
      </c>
      <c r="AY87" s="39">
        <v>62.265176784996576</v>
      </c>
      <c r="AZ87" s="72">
        <v>3.049974741563616</v>
      </c>
      <c r="BA87" s="39">
        <v>166.61787000133563</v>
      </c>
      <c r="BB87" s="39">
        <v>42.964352106188038</v>
      </c>
      <c r="BC87" s="39">
        <v>0</v>
      </c>
      <c r="BD87" s="39">
        <v>0</v>
      </c>
      <c r="BE87" s="39">
        <v>209.58222210752368</v>
      </c>
      <c r="BF87" s="39">
        <v>89.149404210525176</v>
      </c>
      <c r="BG87" s="39">
        <v>10.517892783964699</v>
      </c>
      <c r="BH87" s="72">
        <v>2.3509099579913957</v>
      </c>
      <c r="BI87" s="39">
        <v>6.1224445736823006</v>
      </c>
      <c r="BJ87" s="39">
        <v>14.179879068225665</v>
      </c>
      <c r="BK87" s="39">
        <v>0</v>
      </c>
      <c r="BL87" s="39">
        <v>19.617859172218171</v>
      </c>
      <c r="BM87" s="39">
        <v>39.920182814126136</v>
      </c>
      <c r="BN87" s="39">
        <v>166.61787000133563</v>
      </c>
      <c r="BO87" s="39">
        <v>0</v>
      </c>
      <c r="BP87" s="39">
        <v>42.964352106188038</v>
      </c>
      <c r="BQ87" s="39">
        <v>0</v>
      </c>
      <c r="BR87" s="39">
        <v>0</v>
      </c>
      <c r="BS87" s="39">
        <v>0</v>
      </c>
      <c r="BT87" s="39">
        <v>0</v>
      </c>
      <c r="BU87" s="39">
        <v>0</v>
      </c>
      <c r="BV87" s="39">
        <v>0</v>
      </c>
      <c r="BW87" s="39">
        <v>0</v>
      </c>
      <c r="BX87" s="39">
        <v>154.5663194222671</v>
      </c>
      <c r="BY87" s="39">
        <v>20.726941419482444</v>
      </c>
      <c r="BZ87" s="39">
        <v>0</v>
      </c>
      <c r="CA87" s="39">
        <v>0</v>
      </c>
      <c r="CB87" s="39">
        <v>209.58222210752368</v>
      </c>
      <c r="CC87" s="39">
        <v>175.29326084174954</v>
      </c>
      <c r="CD87" s="72">
        <v>1.1956091243959992</v>
      </c>
      <c r="CE87" s="39">
        <v>30.135751956182872</v>
      </c>
      <c r="CF87" s="39">
        <v>3.0695158241022864</v>
      </c>
      <c r="CG87" s="39">
        <v>0</v>
      </c>
      <c r="CH87" s="39">
        <v>3.0695158241022864</v>
      </c>
      <c r="CI87" s="39">
        <v>0.1534745690284687</v>
      </c>
      <c r="CJ87" s="39">
        <v>0</v>
      </c>
      <c r="CK87" s="39">
        <v>0.1534745690284687</v>
      </c>
      <c r="CL87" s="39"/>
      <c r="CM87" s="39">
        <v>0</v>
      </c>
      <c r="CN87" s="39"/>
      <c r="CO87" s="39">
        <v>0</v>
      </c>
      <c r="CP87" s="39">
        <v>0</v>
      </c>
      <c r="CQ87" s="39">
        <v>0</v>
      </c>
      <c r="CR87" s="39">
        <v>0</v>
      </c>
      <c r="CS87" s="39">
        <v>0</v>
      </c>
      <c r="CT87" s="39">
        <v>0</v>
      </c>
      <c r="CU87" s="39">
        <v>0</v>
      </c>
      <c r="CV87" s="39">
        <v>9999</v>
      </c>
      <c r="CW87" s="72">
        <v>9999</v>
      </c>
    </row>
    <row r="88" spans="1:101" s="19" customFormat="1">
      <c r="A88" s="19" t="s">
        <v>472</v>
      </c>
      <c r="C88" s="39">
        <v>13</v>
      </c>
      <c r="D88" s="39">
        <v>242.92494258501361</v>
      </c>
      <c r="E88" s="39">
        <v>0</v>
      </c>
      <c r="F88" s="39">
        <v>87.890495677871499</v>
      </c>
      <c r="G88" s="39">
        <v>0</v>
      </c>
      <c r="H88" s="39">
        <v>0</v>
      </c>
      <c r="I88" s="39"/>
      <c r="J88" s="39"/>
      <c r="K88" s="39"/>
      <c r="L88" s="39">
        <v>261.0729493124835</v>
      </c>
      <c r="M88" s="39">
        <v>4.4991522967764888E-2</v>
      </c>
      <c r="N88" s="39">
        <v>4.4666794331143102E-2</v>
      </c>
      <c r="O88" s="39">
        <v>0</v>
      </c>
      <c r="P88" s="39">
        <v>0</v>
      </c>
      <c r="Q88" s="39">
        <v>0</v>
      </c>
      <c r="R88" s="39">
        <v>17.526538923545008</v>
      </c>
      <c r="S88" s="39">
        <v>40.501165680790479</v>
      </c>
      <c r="T88" s="39">
        <v>0</v>
      </c>
      <c r="U88" s="39">
        <v>73.056859723694473</v>
      </c>
      <c r="V88" s="39">
        <v>5.2734297406722899</v>
      </c>
      <c r="W88" s="39">
        <v>12.30466939490201</v>
      </c>
      <c r="X88" s="39">
        <v>0</v>
      </c>
      <c r="Y88" s="39">
        <v>0</v>
      </c>
      <c r="Z88" s="39">
        <v>0</v>
      </c>
      <c r="AA88" s="39">
        <v>0</v>
      </c>
      <c r="AB88" s="39">
        <v>0</v>
      </c>
      <c r="AC88" s="39">
        <v>0</v>
      </c>
      <c r="AD88" s="39">
        <v>0</v>
      </c>
      <c r="AE88" s="39">
        <v>0</v>
      </c>
      <c r="AF88" s="39">
        <v>0</v>
      </c>
      <c r="AG88" s="39">
        <v>0</v>
      </c>
      <c r="AH88" s="39">
        <v>22.799968664217296</v>
      </c>
      <c r="AI88" s="39">
        <v>52.805835075692485</v>
      </c>
      <c r="AJ88" s="39">
        <v>0</v>
      </c>
      <c r="AK88" s="39">
        <v>73.056859723694473</v>
      </c>
      <c r="AL88" s="39">
        <v>148.66266346360425</v>
      </c>
      <c r="AM88" s="39">
        <v>134.62962644083575</v>
      </c>
      <c r="AN88" s="39">
        <v>15.897686477114876</v>
      </c>
      <c r="AO88" s="39">
        <v>0</v>
      </c>
      <c r="AP88" s="39">
        <v>0</v>
      </c>
      <c r="AQ88" s="39">
        <v>150.52731291795064</v>
      </c>
      <c r="AR88" s="39">
        <v>22.799968664217296</v>
      </c>
      <c r="AS88" s="72">
        <v>6.6020842017292356</v>
      </c>
      <c r="AT88" s="39">
        <v>134.62962644083575</v>
      </c>
      <c r="AU88" s="39">
        <v>18.818125664057405</v>
      </c>
      <c r="AV88" s="39">
        <v>0</v>
      </c>
      <c r="AW88" s="39">
        <v>0</v>
      </c>
      <c r="AX88" s="39">
        <v>153.44775210489314</v>
      </c>
      <c r="AY88" s="39">
        <v>52.805835075692485</v>
      </c>
      <c r="AZ88" s="72">
        <v>2.9058862886069199</v>
      </c>
      <c r="BA88" s="39">
        <v>134.62962644083575</v>
      </c>
      <c r="BB88" s="39">
        <v>34.715812141172279</v>
      </c>
      <c r="BC88" s="39">
        <v>0</v>
      </c>
      <c r="BD88" s="39">
        <v>0</v>
      </c>
      <c r="BE88" s="39">
        <v>169.34543858200803</v>
      </c>
      <c r="BF88" s="39">
        <v>75.605803739909788</v>
      </c>
      <c r="BG88" s="39">
        <v>11.524584070013288</v>
      </c>
      <c r="BH88" s="72">
        <v>2.2398470779382271</v>
      </c>
      <c r="BI88" s="39">
        <v>6.4260261592363266</v>
      </c>
      <c r="BJ88" s="39">
        <v>14.882988768720223</v>
      </c>
      <c r="BK88" s="39">
        <v>0</v>
      </c>
      <c r="BL88" s="39">
        <v>20.590611268378943</v>
      </c>
      <c r="BM88" s="39">
        <v>41.89962619633549</v>
      </c>
      <c r="BN88" s="39">
        <v>134.62962644083575</v>
      </c>
      <c r="BO88" s="39">
        <v>0</v>
      </c>
      <c r="BP88" s="39">
        <v>34.715812141172279</v>
      </c>
      <c r="BQ88" s="39">
        <v>0</v>
      </c>
      <c r="BR88" s="39">
        <v>0</v>
      </c>
      <c r="BS88" s="39">
        <v>0</v>
      </c>
      <c r="BT88" s="39">
        <v>0</v>
      </c>
      <c r="BU88" s="39">
        <v>0</v>
      </c>
      <c r="BV88" s="39">
        <v>0</v>
      </c>
      <c r="BW88" s="39">
        <v>0</v>
      </c>
      <c r="BX88" s="39">
        <v>131.08456432802996</v>
      </c>
      <c r="BY88" s="39">
        <v>17.578099135574302</v>
      </c>
      <c r="BZ88" s="39">
        <v>0</v>
      </c>
      <c r="CA88" s="39">
        <v>0</v>
      </c>
      <c r="CB88" s="39">
        <v>169.34543858200806</v>
      </c>
      <c r="CC88" s="39">
        <v>148.66266346360425</v>
      </c>
      <c r="CD88" s="72">
        <v>1.1391255520150652</v>
      </c>
      <c r="CE88" s="39">
        <v>32.115195338392219</v>
      </c>
      <c r="CF88" s="39">
        <v>2.4802127691934417</v>
      </c>
      <c r="CG88" s="39">
        <v>0</v>
      </c>
      <c r="CH88" s="39">
        <v>2.4802127691934417</v>
      </c>
      <c r="CI88" s="39">
        <v>0.12400965092342967</v>
      </c>
      <c r="CJ88" s="39">
        <v>0</v>
      </c>
      <c r="CK88" s="39">
        <v>0.12400965092342967</v>
      </c>
      <c r="CL88" s="39"/>
      <c r="CM88" s="39">
        <v>0</v>
      </c>
      <c r="CN88" s="39"/>
      <c r="CO88" s="39">
        <v>0</v>
      </c>
      <c r="CP88" s="39">
        <v>0</v>
      </c>
      <c r="CQ88" s="39">
        <v>0</v>
      </c>
      <c r="CR88" s="39">
        <v>0</v>
      </c>
      <c r="CS88" s="39">
        <v>0</v>
      </c>
      <c r="CT88" s="39">
        <v>0</v>
      </c>
      <c r="CU88" s="39">
        <v>0</v>
      </c>
      <c r="CV88" s="39">
        <v>9999</v>
      </c>
      <c r="CW88" s="72">
        <v>9999</v>
      </c>
    </row>
    <row r="89" spans="1:101" s="19" customFormat="1">
      <c r="A89" s="19" t="s">
        <v>473</v>
      </c>
      <c r="C89" s="39">
        <v>13</v>
      </c>
      <c r="D89" s="39">
        <v>162.97860198933802</v>
      </c>
      <c r="E89" s="39">
        <v>0</v>
      </c>
      <c r="F89" s="39">
        <v>60.287615069696891</v>
      </c>
      <c r="G89" s="39">
        <v>0</v>
      </c>
      <c r="H89" s="39">
        <v>0</v>
      </c>
      <c r="I89" s="39"/>
      <c r="J89" s="39"/>
      <c r="K89" s="39"/>
      <c r="L89" s="39">
        <v>175.15411897768129</v>
      </c>
      <c r="M89" s="39">
        <v>3.0184860544286801E-2</v>
      </c>
      <c r="N89" s="39">
        <v>2.9966999757085003E-2</v>
      </c>
      <c r="O89" s="39">
        <v>0</v>
      </c>
      <c r="P89" s="39">
        <v>0</v>
      </c>
      <c r="Q89" s="39">
        <v>0</v>
      </c>
      <c r="R89" s="39">
        <v>12.022155797134428</v>
      </c>
      <c r="S89" s="39">
        <v>27.781373487603105</v>
      </c>
      <c r="T89" s="39">
        <v>0</v>
      </c>
      <c r="U89" s="39">
        <v>50.112629394714538</v>
      </c>
      <c r="V89" s="39">
        <v>3.6172569041818137</v>
      </c>
      <c r="W89" s="39">
        <v>8.4402661097575642</v>
      </c>
      <c r="X89" s="39">
        <v>0</v>
      </c>
      <c r="Y89" s="39">
        <v>0</v>
      </c>
      <c r="Z89" s="39">
        <v>0</v>
      </c>
      <c r="AA89" s="39">
        <v>0</v>
      </c>
      <c r="AB89" s="39">
        <v>0</v>
      </c>
      <c r="AC89" s="39">
        <v>0</v>
      </c>
      <c r="AD89" s="39">
        <v>0</v>
      </c>
      <c r="AE89" s="39">
        <v>0</v>
      </c>
      <c r="AF89" s="39">
        <v>0</v>
      </c>
      <c r="AG89" s="39">
        <v>0</v>
      </c>
      <c r="AH89" s="39">
        <v>15.639412701316241</v>
      </c>
      <c r="AI89" s="39">
        <v>36.221639597360671</v>
      </c>
      <c r="AJ89" s="39">
        <v>0</v>
      </c>
      <c r="AK89" s="39">
        <v>50.112629394714538</v>
      </c>
      <c r="AL89" s="39">
        <v>101.97368169339146</v>
      </c>
      <c r="AM89" s="39">
        <v>90.323159368435597</v>
      </c>
      <c r="AN89" s="39">
        <v>10.665774742329107</v>
      </c>
      <c r="AO89" s="39">
        <v>0</v>
      </c>
      <c r="AP89" s="39">
        <v>0</v>
      </c>
      <c r="AQ89" s="39">
        <v>100.9889341107647</v>
      </c>
      <c r="AR89" s="39">
        <v>15.639412701316241</v>
      </c>
      <c r="AS89" s="72">
        <v>6.4573354536686214</v>
      </c>
      <c r="AT89" s="39">
        <v>90.323159368435597</v>
      </c>
      <c r="AU89" s="39">
        <v>12.625100494628928</v>
      </c>
      <c r="AV89" s="39">
        <v>0</v>
      </c>
      <c r="AW89" s="39">
        <v>0</v>
      </c>
      <c r="AX89" s="39">
        <v>102.94825986306452</v>
      </c>
      <c r="AY89" s="39">
        <v>36.221639597360671</v>
      </c>
      <c r="AZ89" s="72">
        <v>2.8421755891626166</v>
      </c>
      <c r="BA89" s="39">
        <v>90.323159368435597</v>
      </c>
      <c r="BB89" s="39">
        <v>23.290875236958037</v>
      </c>
      <c r="BC89" s="39">
        <v>0</v>
      </c>
      <c r="BD89" s="39">
        <v>0</v>
      </c>
      <c r="BE89" s="39">
        <v>113.61403460539363</v>
      </c>
      <c r="BF89" s="39">
        <v>51.86105229867691</v>
      </c>
      <c r="BG89" s="39">
        <v>12.002250633158059</v>
      </c>
      <c r="BH89" s="72">
        <v>2.1907390916611265</v>
      </c>
      <c r="BI89" s="39">
        <v>6.5700730727392944</v>
      </c>
      <c r="BJ89" s="39">
        <v>15.216608418362025</v>
      </c>
      <c r="BK89" s="39">
        <v>0</v>
      </c>
      <c r="BL89" s="39">
        <v>21.052173970872186</v>
      </c>
      <c r="BM89" s="39">
        <v>42.838855461973502</v>
      </c>
      <c r="BN89" s="39">
        <v>90.323159368435597</v>
      </c>
      <c r="BO89" s="39">
        <v>0</v>
      </c>
      <c r="BP89" s="39">
        <v>23.290875236958037</v>
      </c>
      <c r="BQ89" s="39">
        <v>0</v>
      </c>
      <c r="BR89" s="39">
        <v>0</v>
      </c>
      <c r="BS89" s="39">
        <v>0</v>
      </c>
      <c r="BT89" s="39">
        <v>0</v>
      </c>
      <c r="BU89" s="39">
        <v>0</v>
      </c>
      <c r="BV89" s="39">
        <v>0</v>
      </c>
      <c r="BW89" s="39">
        <v>0</v>
      </c>
      <c r="BX89" s="39">
        <v>89.916158679452082</v>
      </c>
      <c r="BY89" s="39">
        <v>12.057523013939379</v>
      </c>
      <c r="BZ89" s="39">
        <v>0</v>
      </c>
      <c r="CA89" s="39">
        <v>0</v>
      </c>
      <c r="CB89" s="39">
        <v>113.61403460539363</v>
      </c>
      <c r="CC89" s="39">
        <v>101.97368169339146</v>
      </c>
      <c r="CD89" s="72">
        <v>1.1141505604063773</v>
      </c>
      <c r="CE89" s="39">
        <v>33.054424604030245</v>
      </c>
      <c r="CF89" s="39">
        <v>1.6639773810702478</v>
      </c>
      <c r="CG89" s="39">
        <v>0</v>
      </c>
      <c r="CH89" s="39">
        <v>1.6639773810702478</v>
      </c>
      <c r="CI89" s="39">
        <v>8.3198206514398618E-2</v>
      </c>
      <c r="CJ89" s="39">
        <v>0</v>
      </c>
      <c r="CK89" s="39">
        <v>8.3198206514398618E-2</v>
      </c>
      <c r="CL89" s="39"/>
      <c r="CM89" s="39">
        <v>0</v>
      </c>
      <c r="CN89" s="39"/>
      <c r="CO89" s="39">
        <v>0</v>
      </c>
      <c r="CP89" s="39">
        <v>0</v>
      </c>
      <c r="CQ89" s="39">
        <v>0</v>
      </c>
      <c r="CR89" s="39">
        <v>0</v>
      </c>
      <c r="CS89" s="39">
        <v>0</v>
      </c>
      <c r="CT89" s="39">
        <v>0</v>
      </c>
      <c r="CU89" s="39">
        <v>0</v>
      </c>
      <c r="CV89" s="39">
        <v>9999</v>
      </c>
      <c r="CW89" s="72">
        <v>9999</v>
      </c>
    </row>
    <row r="90" spans="1:101" s="19" customFormat="1">
      <c r="A90" s="19" t="s">
        <v>474</v>
      </c>
      <c r="C90" s="39">
        <v>13</v>
      </c>
      <c r="D90" s="39">
        <v>177.39990080508278</v>
      </c>
      <c r="E90" s="39">
        <v>0</v>
      </c>
      <c r="F90" s="39">
        <v>66.945860992660556</v>
      </c>
      <c r="G90" s="39">
        <v>0</v>
      </c>
      <c r="H90" s="39">
        <v>0</v>
      </c>
      <c r="I90" s="39"/>
      <c r="J90" s="39"/>
      <c r="K90" s="39"/>
      <c r="L90" s="39">
        <v>190.65277866523277</v>
      </c>
      <c r="M90" s="39">
        <v>3.2855793343484707E-2</v>
      </c>
      <c r="N90" s="39">
        <v>3.261865496110096E-2</v>
      </c>
      <c r="O90" s="39">
        <v>0</v>
      </c>
      <c r="P90" s="39">
        <v>0</v>
      </c>
      <c r="Q90" s="39">
        <v>0</v>
      </c>
      <c r="R90" s="39">
        <v>13.349898978366008</v>
      </c>
      <c r="S90" s="39">
        <v>30.849586030831418</v>
      </c>
      <c r="T90" s="39">
        <v>0</v>
      </c>
      <c r="U90" s="39">
        <v>55.647136108417001</v>
      </c>
      <c r="V90" s="39">
        <v>4.0167516595596338</v>
      </c>
      <c r="W90" s="39">
        <v>9.3724205389724773</v>
      </c>
      <c r="X90" s="39">
        <v>0</v>
      </c>
      <c r="Y90" s="39">
        <v>0</v>
      </c>
      <c r="Z90" s="39">
        <v>0</v>
      </c>
      <c r="AA90" s="39">
        <v>0</v>
      </c>
      <c r="AB90" s="39">
        <v>0</v>
      </c>
      <c r="AC90" s="39">
        <v>0</v>
      </c>
      <c r="AD90" s="39">
        <v>0</v>
      </c>
      <c r="AE90" s="39">
        <v>0</v>
      </c>
      <c r="AF90" s="39">
        <v>0</v>
      </c>
      <c r="AG90" s="39">
        <v>0</v>
      </c>
      <c r="AH90" s="39">
        <v>17.366650637925641</v>
      </c>
      <c r="AI90" s="39">
        <v>40.222006569803895</v>
      </c>
      <c r="AJ90" s="39">
        <v>0</v>
      </c>
      <c r="AK90" s="39">
        <v>55.647136108417001</v>
      </c>
      <c r="AL90" s="39">
        <v>113.23579331614654</v>
      </c>
      <c r="AM90" s="39">
        <v>98.315480172117219</v>
      </c>
      <c r="AN90" s="39">
        <v>11.609544800380124</v>
      </c>
      <c r="AO90" s="39">
        <v>0</v>
      </c>
      <c r="AP90" s="39">
        <v>0</v>
      </c>
      <c r="AQ90" s="39">
        <v>109.92502497249734</v>
      </c>
      <c r="AR90" s="39">
        <v>17.366650637925641</v>
      </c>
      <c r="AS90" s="72">
        <v>6.3296617905378287</v>
      </c>
      <c r="AT90" s="39">
        <v>98.315480172117219</v>
      </c>
      <c r="AU90" s="39">
        <v>13.7422431415131</v>
      </c>
      <c r="AV90" s="39">
        <v>0</v>
      </c>
      <c r="AW90" s="39">
        <v>0</v>
      </c>
      <c r="AX90" s="39">
        <v>112.05772331363032</v>
      </c>
      <c r="AY90" s="39">
        <v>40.222006569803895</v>
      </c>
      <c r="AZ90" s="72">
        <v>2.7859804338492671</v>
      </c>
      <c r="BA90" s="39">
        <v>98.315480172117219</v>
      </c>
      <c r="BB90" s="39">
        <v>25.351787941893225</v>
      </c>
      <c r="BC90" s="39">
        <v>0</v>
      </c>
      <c r="BD90" s="39">
        <v>0</v>
      </c>
      <c r="BE90" s="39">
        <v>123.66726811401044</v>
      </c>
      <c r="BF90" s="39">
        <v>57.58865720772954</v>
      </c>
      <c r="BG90" s="39">
        <v>12.441703091359035</v>
      </c>
      <c r="BH90" s="72">
        <v>2.1474240607473627</v>
      </c>
      <c r="BI90" s="39">
        <v>6.7025959979748153</v>
      </c>
      <c r="BJ90" s="39">
        <v>15.523537951327482</v>
      </c>
      <c r="BK90" s="39">
        <v>0</v>
      </c>
      <c r="BL90" s="39">
        <v>21.476810903566733</v>
      </c>
      <c r="BM90" s="39">
        <v>43.702944852869038</v>
      </c>
      <c r="BN90" s="39">
        <v>98.315480172117219</v>
      </c>
      <c r="BO90" s="39">
        <v>0</v>
      </c>
      <c r="BP90" s="39">
        <v>25.351787941893225</v>
      </c>
      <c r="BQ90" s="39">
        <v>0</v>
      </c>
      <c r="BR90" s="39">
        <v>0</v>
      </c>
      <c r="BS90" s="39">
        <v>0</v>
      </c>
      <c r="BT90" s="39">
        <v>0</v>
      </c>
      <c r="BU90" s="39">
        <v>0</v>
      </c>
      <c r="BV90" s="39">
        <v>0</v>
      </c>
      <c r="BW90" s="39">
        <v>0</v>
      </c>
      <c r="BX90" s="39">
        <v>99.846621117614433</v>
      </c>
      <c r="BY90" s="39">
        <v>13.389172198532112</v>
      </c>
      <c r="BZ90" s="39">
        <v>0</v>
      </c>
      <c r="CA90" s="39">
        <v>0</v>
      </c>
      <c r="CB90" s="39">
        <v>123.66726811401044</v>
      </c>
      <c r="CC90" s="39">
        <v>113.23579331614654</v>
      </c>
      <c r="CD90" s="72">
        <v>1.092121708978891</v>
      </c>
      <c r="CE90" s="39">
        <v>33.918513994925767</v>
      </c>
      <c r="CF90" s="39">
        <v>1.8112158206086113</v>
      </c>
      <c r="CG90" s="39">
        <v>0</v>
      </c>
      <c r="CH90" s="39">
        <v>1.8112158206086113</v>
      </c>
      <c r="CI90" s="39">
        <v>9.056006986598554E-2</v>
      </c>
      <c r="CJ90" s="39">
        <v>0</v>
      </c>
      <c r="CK90" s="39">
        <v>9.056006986598554E-2</v>
      </c>
      <c r="CL90" s="39"/>
      <c r="CM90" s="39">
        <v>0</v>
      </c>
      <c r="CN90" s="39"/>
      <c r="CO90" s="39">
        <v>0</v>
      </c>
      <c r="CP90" s="39">
        <v>0</v>
      </c>
      <c r="CQ90" s="39">
        <v>0</v>
      </c>
      <c r="CR90" s="39">
        <v>0</v>
      </c>
      <c r="CS90" s="39">
        <v>0</v>
      </c>
      <c r="CT90" s="39">
        <v>0</v>
      </c>
      <c r="CU90" s="39">
        <v>0</v>
      </c>
      <c r="CV90" s="39">
        <v>9999</v>
      </c>
      <c r="CW90" s="72">
        <v>9999</v>
      </c>
    </row>
    <row r="91" spans="1:101" s="19" customFormat="1">
      <c r="A91" s="19" t="s">
        <v>475</v>
      </c>
      <c r="C91" s="39">
        <v>13</v>
      </c>
      <c r="D91" s="39">
        <v>245.20150034252799</v>
      </c>
      <c r="E91" s="39">
        <v>0</v>
      </c>
      <c r="F91" s="39">
        <v>93.19321657875993</v>
      </c>
      <c r="G91" s="39">
        <v>0</v>
      </c>
      <c r="H91" s="39">
        <v>0</v>
      </c>
      <c r="I91" s="39"/>
      <c r="J91" s="39"/>
      <c r="K91" s="39"/>
      <c r="L91" s="39">
        <v>263.51958011831977</v>
      </c>
      <c r="M91" s="39">
        <v>4.5413158554233356E-2</v>
      </c>
      <c r="N91" s="39">
        <v>4.5085386741028216E-2</v>
      </c>
      <c r="O91" s="39">
        <v>0</v>
      </c>
      <c r="P91" s="39">
        <v>0</v>
      </c>
      <c r="Q91" s="39">
        <v>0</v>
      </c>
      <c r="R91" s="39">
        <v>18.583972307590834</v>
      </c>
      <c r="S91" s="39">
        <v>42.94473339661058</v>
      </c>
      <c r="T91" s="39">
        <v>0</v>
      </c>
      <c r="U91" s="39">
        <v>77.464618879246103</v>
      </c>
      <c r="V91" s="39">
        <v>5.5915929947255956</v>
      </c>
      <c r="W91" s="39">
        <v>13.04705032102639</v>
      </c>
      <c r="X91" s="39">
        <v>0</v>
      </c>
      <c r="Y91" s="39">
        <v>0</v>
      </c>
      <c r="Z91" s="39">
        <v>0</v>
      </c>
      <c r="AA91" s="39">
        <v>0</v>
      </c>
      <c r="AB91" s="39">
        <v>0</v>
      </c>
      <c r="AC91" s="39">
        <v>0</v>
      </c>
      <c r="AD91" s="39">
        <v>0</v>
      </c>
      <c r="AE91" s="39">
        <v>0</v>
      </c>
      <c r="AF91" s="39">
        <v>0</v>
      </c>
      <c r="AG91" s="39">
        <v>0</v>
      </c>
      <c r="AH91" s="39">
        <v>24.175565302316429</v>
      </c>
      <c r="AI91" s="39">
        <v>55.99178371763697</v>
      </c>
      <c r="AJ91" s="39">
        <v>0</v>
      </c>
      <c r="AK91" s="39">
        <v>77.464618879246103</v>
      </c>
      <c r="AL91" s="39">
        <v>157.63196789919951</v>
      </c>
      <c r="AM91" s="39">
        <v>135.89130059089933</v>
      </c>
      <c r="AN91" s="39">
        <v>16.046670772802596</v>
      </c>
      <c r="AO91" s="39">
        <v>0</v>
      </c>
      <c r="AP91" s="39">
        <v>0</v>
      </c>
      <c r="AQ91" s="39">
        <v>151.93797136370193</v>
      </c>
      <c r="AR91" s="39">
        <v>24.175565302316429</v>
      </c>
      <c r="AS91" s="72">
        <v>6.2847742943633964</v>
      </c>
      <c r="AT91" s="39">
        <v>135.89130059089933</v>
      </c>
      <c r="AU91" s="39">
        <v>18.994478695189226</v>
      </c>
      <c r="AV91" s="39">
        <v>0</v>
      </c>
      <c r="AW91" s="39">
        <v>0</v>
      </c>
      <c r="AX91" s="39">
        <v>154.88577928608856</v>
      </c>
      <c r="AY91" s="39">
        <v>55.99178371763697</v>
      </c>
      <c r="AZ91" s="72">
        <v>2.7662233456817122</v>
      </c>
      <c r="BA91" s="39">
        <v>135.89130059089933</v>
      </c>
      <c r="BB91" s="39">
        <v>35.041149467991822</v>
      </c>
      <c r="BC91" s="39">
        <v>0</v>
      </c>
      <c r="BD91" s="39">
        <v>0</v>
      </c>
      <c r="BE91" s="39">
        <v>170.93245005889116</v>
      </c>
      <c r="BF91" s="39">
        <v>80.167349019953406</v>
      </c>
      <c r="BG91" s="39">
        <v>12.600447933400003</v>
      </c>
      <c r="BH91" s="72">
        <v>2.1321953656762007</v>
      </c>
      <c r="BI91" s="39">
        <v>6.7504676856641765</v>
      </c>
      <c r="BJ91" s="39">
        <v>15.634411105679089</v>
      </c>
      <c r="BK91" s="39">
        <v>0</v>
      </c>
      <c r="BL91" s="39">
        <v>21.630203885099522</v>
      </c>
      <c r="BM91" s="39">
        <v>44.015082676442795</v>
      </c>
      <c r="BN91" s="39">
        <v>135.89130059089933</v>
      </c>
      <c r="BO91" s="39">
        <v>0</v>
      </c>
      <c r="BP91" s="39">
        <v>35.041149467991822</v>
      </c>
      <c r="BQ91" s="39">
        <v>0</v>
      </c>
      <c r="BR91" s="39">
        <v>0</v>
      </c>
      <c r="BS91" s="39">
        <v>0</v>
      </c>
      <c r="BT91" s="39">
        <v>0</v>
      </c>
      <c r="BU91" s="39">
        <v>0</v>
      </c>
      <c r="BV91" s="39">
        <v>0</v>
      </c>
      <c r="BW91" s="39">
        <v>0</v>
      </c>
      <c r="BX91" s="39">
        <v>138.99332458344753</v>
      </c>
      <c r="BY91" s="39">
        <v>18.638643315751988</v>
      </c>
      <c r="BZ91" s="39">
        <v>0</v>
      </c>
      <c r="CA91" s="39">
        <v>0</v>
      </c>
      <c r="CB91" s="39">
        <v>170.93245005889116</v>
      </c>
      <c r="CC91" s="39">
        <v>157.63196789919951</v>
      </c>
      <c r="CD91" s="72">
        <v>1.0843768071727486</v>
      </c>
      <c r="CE91" s="39">
        <v>34.230651818499524</v>
      </c>
      <c r="CF91" s="39">
        <v>2.503455946941715</v>
      </c>
      <c r="CG91" s="39">
        <v>0</v>
      </c>
      <c r="CH91" s="39">
        <v>2.503455946941715</v>
      </c>
      <c r="CI91" s="39">
        <v>0.12517180055620189</v>
      </c>
      <c r="CJ91" s="39">
        <v>0</v>
      </c>
      <c r="CK91" s="39">
        <v>0.12517180055620189</v>
      </c>
      <c r="CL91" s="39"/>
      <c r="CM91" s="39">
        <v>0</v>
      </c>
      <c r="CN91" s="39"/>
      <c r="CO91" s="39">
        <v>0</v>
      </c>
      <c r="CP91" s="39">
        <v>0</v>
      </c>
      <c r="CQ91" s="39">
        <v>0</v>
      </c>
      <c r="CR91" s="39">
        <v>0</v>
      </c>
      <c r="CS91" s="39">
        <v>0</v>
      </c>
      <c r="CT91" s="39">
        <v>0</v>
      </c>
      <c r="CU91" s="39">
        <v>0</v>
      </c>
      <c r="CV91" s="39">
        <v>9999</v>
      </c>
      <c r="CW91" s="72">
        <v>9999</v>
      </c>
    </row>
    <row r="92" spans="1:101" s="19" customFormat="1">
      <c r="A92" s="19" t="s">
        <v>476</v>
      </c>
      <c r="C92" s="39">
        <v>13</v>
      </c>
      <c r="D92" s="39">
        <v>131.13695086996103</v>
      </c>
      <c r="E92" s="39">
        <v>0</v>
      </c>
      <c r="F92" s="39">
        <v>54.291251986424662</v>
      </c>
      <c r="G92" s="39">
        <v>0</v>
      </c>
      <c r="H92" s="39">
        <v>0</v>
      </c>
      <c r="I92" s="39"/>
      <c r="J92" s="39"/>
      <c r="K92" s="39"/>
      <c r="L92" s="39">
        <v>140.93369813388222</v>
      </c>
      <c r="M92" s="39">
        <v>2.4287547726490603E-2</v>
      </c>
      <c r="N92" s="39">
        <v>2.4112251098595595E-2</v>
      </c>
      <c r="O92" s="39">
        <v>0</v>
      </c>
      <c r="P92" s="39">
        <v>0</v>
      </c>
      <c r="Q92" s="39">
        <v>0</v>
      </c>
      <c r="R92" s="39">
        <v>10.826400895900672</v>
      </c>
      <c r="S92" s="39">
        <v>25.018165784145705</v>
      </c>
      <c r="T92" s="39">
        <v>0</v>
      </c>
      <c r="U92" s="39">
        <v>45.128296865375361</v>
      </c>
      <c r="V92" s="39">
        <v>3.2574751191854796</v>
      </c>
      <c r="W92" s="39">
        <v>7.6007752780994524</v>
      </c>
      <c r="X92" s="39">
        <v>0</v>
      </c>
      <c r="Y92" s="39">
        <v>0</v>
      </c>
      <c r="Z92" s="39">
        <v>0</v>
      </c>
      <c r="AA92" s="39">
        <v>0</v>
      </c>
      <c r="AB92" s="39">
        <v>0</v>
      </c>
      <c r="AC92" s="39">
        <v>0</v>
      </c>
      <c r="AD92" s="39">
        <v>0</v>
      </c>
      <c r="AE92" s="39">
        <v>0</v>
      </c>
      <c r="AF92" s="39">
        <v>0</v>
      </c>
      <c r="AG92" s="39">
        <v>0</v>
      </c>
      <c r="AH92" s="39">
        <v>14.083876015086151</v>
      </c>
      <c r="AI92" s="39">
        <v>32.618941062245156</v>
      </c>
      <c r="AJ92" s="39">
        <v>0</v>
      </c>
      <c r="AK92" s="39">
        <v>45.128296865375361</v>
      </c>
      <c r="AL92" s="39">
        <v>91.831113942706679</v>
      </c>
      <c r="AM92" s="39">
        <v>72.676434623565314</v>
      </c>
      <c r="AN92" s="39">
        <v>8.5819681927716172</v>
      </c>
      <c r="AO92" s="39">
        <v>0</v>
      </c>
      <c r="AP92" s="39">
        <v>0</v>
      </c>
      <c r="AQ92" s="39">
        <v>81.258402816336925</v>
      </c>
      <c r="AR92" s="39">
        <v>14.083876015086151</v>
      </c>
      <c r="AS92" s="72">
        <v>5.7696050951666846</v>
      </c>
      <c r="AT92" s="39">
        <v>72.676434623565314</v>
      </c>
      <c r="AU92" s="39">
        <v>10.15849420159331</v>
      </c>
      <c r="AV92" s="39">
        <v>0</v>
      </c>
      <c r="AW92" s="39">
        <v>0</v>
      </c>
      <c r="AX92" s="39">
        <v>82.834928825158627</v>
      </c>
      <c r="AY92" s="39">
        <v>32.618941062245156</v>
      </c>
      <c r="AZ92" s="72">
        <v>2.5394732669919824</v>
      </c>
      <c r="BA92" s="39">
        <v>72.676434623565314</v>
      </c>
      <c r="BB92" s="39">
        <v>18.740462394364926</v>
      </c>
      <c r="BC92" s="39">
        <v>0</v>
      </c>
      <c r="BD92" s="39">
        <v>0</v>
      </c>
      <c r="BE92" s="39">
        <v>91.416897017930239</v>
      </c>
      <c r="BF92" s="39">
        <v>46.702817077331311</v>
      </c>
      <c r="BG92" s="39">
        <v>14.599198262207135</v>
      </c>
      <c r="BH92" s="72">
        <v>1.9574171910563896</v>
      </c>
      <c r="BI92" s="39">
        <v>7.3532183028147609</v>
      </c>
      <c r="BJ92" s="39">
        <v>17.030410817335635</v>
      </c>
      <c r="BK92" s="39">
        <v>0</v>
      </c>
      <c r="BL92" s="39">
        <v>23.561569139765414</v>
      </c>
      <c r="BM92" s="39">
        <v>47.945198259915813</v>
      </c>
      <c r="BN92" s="39">
        <v>72.676434623565314</v>
      </c>
      <c r="BO92" s="39">
        <v>0</v>
      </c>
      <c r="BP92" s="39">
        <v>18.740462394364926</v>
      </c>
      <c r="BQ92" s="39">
        <v>0</v>
      </c>
      <c r="BR92" s="39">
        <v>0</v>
      </c>
      <c r="BS92" s="39">
        <v>0</v>
      </c>
      <c r="BT92" s="39">
        <v>0</v>
      </c>
      <c r="BU92" s="39">
        <v>0</v>
      </c>
      <c r="BV92" s="39">
        <v>0</v>
      </c>
      <c r="BW92" s="39">
        <v>0</v>
      </c>
      <c r="BX92" s="39">
        <v>80.972863545421745</v>
      </c>
      <c r="BY92" s="39">
        <v>10.858250397284934</v>
      </c>
      <c r="BZ92" s="39">
        <v>0</v>
      </c>
      <c r="CA92" s="39">
        <v>0</v>
      </c>
      <c r="CB92" s="39">
        <v>91.416897017930239</v>
      </c>
      <c r="CC92" s="39">
        <v>91.831113942706679</v>
      </c>
      <c r="CD92" s="80">
        <v>0.99548936186231096</v>
      </c>
      <c r="CE92" s="39">
        <v>38.160767401972556</v>
      </c>
      <c r="CF92" s="39">
        <v>1.3388807942064129</v>
      </c>
      <c r="CG92" s="39">
        <v>0</v>
      </c>
      <c r="CH92" s="39">
        <v>1.3388807942064129</v>
      </c>
      <c r="CI92" s="39">
        <v>6.6943506613594037E-2</v>
      </c>
      <c r="CJ92" s="39">
        <v>0</v>
      </c>
      <c r="CK92" s="39">
        <v>6.6943506613594037E-2</v>
      </c>
      <c r="CL92" s="39"/>
      <c r="CM92" s="39">
        <v>0</v>
      </c>
      <c r="CN92" s="39"/>
      <c r="CO92" s="39">
        <v>0</v>
      </c>
      <c r="CP92" s="39">
        <v>0</v>
      </c>
      <c r="CQ92" s="39">
        <v>0</v>
      </c>
      <c r="CR92" s="39">
        <v>0</v>
      </c>
      <c r="CS92" s="39">
        <v>0</v>
      </c>
      <c r="CT92" s="39">
        <v>0</v>
      </c>
      <c r="CU92" s="39">
        <v>0</v>
      </c>
      <c r="CV92" s="39">
        <v>9999</v>
      </c>
      <c r="CW92" s="72">
        <v>9999</v>
      </c>
    </row>
    <row r="93" spans="1:101" s="19" customFormat="1">
      <c r="A93" s="19" t="s">
        <v>477</v>
      </c>
      <c r="C93" s="39">
        <v>13</v>
      </c>
      <c r="D93" s="39">
        <v>131.13695086996103</v>
      </c>
      <c r="E93" s="39">
        <v>0</v>
      </c>
      <c r="F93" s="39">
        <v>54.291251986424662</v>
      </c>
      <c r="G93" s="39">
        <v>0</v>
      </c>
      <c r="H93" s="39">
        <v>0</v>
      </c>
      <c r="I93" s="39"/>
      <c r="J93" s="39"/>
      <c r="K93" s="39"/>
      <c r="L93" s="39">
        <v>140.93369813388222</v>
      </c>
      <c r="M93" s="39">
        <v>2.4287547726490603E-2</v>
      </c>
      <c r="N93" s="39">
        <v>2.4112251098595595E-2</v>
      </c>
      <c r="O93" s="39">
        <v>0</v>
      </c>
      <c r="P93" s="39">
        <v>0</v>
      </c>
      <c r="Q93" s="39">
        <v>0</v>
      </c>
      <c r="R93" s="39">
        <v>10.826400895900672</v>
      </c>
      <c r="S93" s="39">
        <v>25.018165784145705</v>
      </c>
      <c r="T93" s="39">
        <v>0</v>
      </c>
      <c r="U93" s="39">
        <v>45.128296865375361</v>
      </c>
      <c r="V93" s="39">
        <v>3.2574751191854796</v>
      </c>
      <c r="W93" s="39">
        <v>7.6007752780994524</v>
      </c>
      <c r="X93" s="39">
        <v>0</v>
      </c>
      <c r="Y93" s="39">
        <v>0</v>
      </c>
      <c r="Z93" s="39">
        <v>0</v>
      </c>
      <c r="AA93" s="39">
        <v>0</v>
      </c>
      <c r="AB93" s="39">
        <v>0</v>
      </c>
      <c r="AC93" s="39">
        <v>0</v>
      </c>
      <c r="AD93" s="39">
        <v>0</v>
      </c>
      <c r="AE93" s="39">
        <v>0</v>
      </c>
      <c r="AF93" s="39">
        <v>0</v>
      </c>
      <c r="AG93" s="39">
        <v>0</v>
      </c>
      <c r="AH93" s="39">
        <v>14.083876015086151</v>
      </c>
      <c r="AI93" s="39">
        <v>32.618941062245156</v>
      </c>
      <c r="AJ93" s="39">
        <v>0</v>
      </c>
      <c r="AK93" s="39">
        <v>45.128296865375361</v>
      </c>
      <c r="AL93" s="39">
        <v>91.831113942706679</v>
      </c>
      <c r="AM93" s="39">
        <v>72.676434623565314</v>
      </c>
      <c r="AN93" s="39">
        <v>8.5819681927716172</v>
      </c>
      <c r="AO93" s="39">
        <v>0</v>
      </c>
      <c r="AP93" s="39">
        <v>0</v>
      </c>
      <c r="AQ93" s="39">
        <v>81.258402816336925</v>
      </c>
      <c r="AR93" s="39">
        <v>14.083876015086151</v>
      </c>
      <c r="AS93" s="72">
        <v>5.7696050951666846</v>
      </c>
      <c r="AT93" s="39">
        <v>72.676434623565314</v>
      </c>
      <c r="AU93" s="39">
        <v>10.15849420159331</v>
      </c>
      <c r="AV93" s="39">
        <v>0</v>
      </c>
      <c r="AW93" s="39">
        <v>0</v>
      </c>
      <c r="AX93" s="39">
        <v>82.834928825158627</v>
      </c>
      <c r="AY93" s="39">
        <v>32.618941062245156</v>
      </c>
      <c r="AZ93" s="72">
        <v>2.5394732669919824</v>
      </c>
      <c r="BA93" s="39">
        <v>72.676434623565314</v>
      </c>
      <c r="BB93" s="39">
        <v>18.740462394364926</v>
      </c>
      <c r="BC93" s="39">
        <v>0</v>
      </c>
      <c r="BD93" s="39">
        <v>0</v>
      </c>
      <c r="BE93" s="39">
        <v>91.416897017930239</v>
      </c>
      <c r="BF93" s="39">
        <v>46.702817077331311</v>
      </c>
      <c r="BG93" s="39">
        <v>14.599198262207135</v>
      </c>
      <c r="BH93" s="72">
        <v>1.9574171910563896</v>
      </c>
      <c r="BI93" s="39">
        <v>7.3532183028147609</v>
      </c>
      <c r="BJ93" s="39">
        <v>17.030410817335635</v>
      </c>
      <c r="BK93" s="39">
        <v>0</v>
      </c>
      <c r="BL93" s="39">
        <v>23.561569139765414</v>
      </c>
      <c r="BM93" s="39">
        <v>47.945198259915813</v>
      </c>
      <c r="BN93" s="39">
        <v>72.676434623565314</v>
      </c>
      <c r="BO93" s="39">
        <v>0</v>
      </c>
      <c r="BP93" s="39">
        <v>18.740462394364926</v>
      </c>
      <c r="BQ93" s="39">
        <v>0</v>
      </c>
      <c r="BR93" s="39">
        <v>0</v>
      </c>
      <c r="BS93" s="39">
        <v>0</v>
      </c>
      <c r="BT93" s="39">
        <v>0</v>
      </c>
      <c r="BU93" s="39">
        <v>0</v>
      </c>
      <c r="BV93" s="39">
        <v>0</v>
      </c>
      <c r="BW93" s="39">
        <v>0</v>
      </c>
      <c r="BX93" s="39">
        <v>80.972863545421745</v>
      </c>
      <c r="BY93" s="39">
        <v>10.858250397284934</v>
      </c>
      <c r="BZ93" s="39">
        <v>0</v>
      </c>
      <c r="CA93" s="39">
        <v>0</v>
      </c>
      <c r="CB93" s="39">
        <v>91.416897017930239</v>
      </c>
      <c r="CC93" s="39">
        <v>91.831113942706679</v>
      </c>
      <c r="CD93" s="80">
        <v>0.99548936186231096</v>
      </c>
      <c r="CE93" s="39">
        <v>38.160767401972556</v>
      </c>
      <c r="CF93" s="39">
        <v>1.3388807942064129</v>
      </c>
      <c r="CG93" s="39">
        <v>0</v>
      </c>
      <c r="CH93" s="39">
        <v>1.3388807942064129</v>
      </c>
      <c r="CI93" s="39">
        <v>6.6943506613594037E-2</v>
      </c>
      <c r="CJ93" s="39">
        <v>0</v>
      </c>
      <c r="CK93" s="39">
        <v>6.6943506613594037E-2</v>
      </c>
      <c r="CL93" s="39"/>
      <c r="CM93" s="39">
        <v>0</v>
      </c>
      <c r="CN93" s="39"/>
      <c r="CO93" s="39">
        <v>0</v>
      </c>
      <c r="CP93" s="39">
        <v>0</v>
      </c>
      <c r="CQ93" s="39">
        <v>0</v>
      </c>
      <c r="CR93" s="39">
        <v>0</v>
      </c>
      <c r="CS93" s="39">
        <v>0</v>
      </c>
      <c r="CT93" s="39">
        <v>0</v>
      </c>
      <c r="CU93" s="39">
        <v>0</v>
      </c>
      <c r="CV93" s="39">
        <v>9999</v>
      </c>
      <c r="CW93" s="72">
        <v>9999</v>
      </c>
    </row>
    <row r="94" spans="1:101" s="19" customFormat="1">
      <c r="A94" s="19" t="s">
        <v>478</v>
      </c>
      <c r="C94" s="39">
        <v>13</v>
      </c>
      <c r="D94" s="39">
        <v>131.13695086996103</v>
      </c>
      <c r="E94" s="39">
        <v>0</v>
      </c>
      <c r="F94" s="39">
        <v>54.291251986424662</v>
      </c>
      <c r="G94" s="39">
        <v>0</v>
      </c>
      <c r="H94" s="39">
        <v>0</v>
      </c>
      <c r="I94" s="39"/>
      <c r="J94" s="39"/>
      <c r="K94" s="39"/>
      <c r="L94" s="39">
        <v>140.93369813388222</v>
      </c>
      <c r="M94" s="39">
        <v>2.4287547726490603E-2</v>
      </c>
      <c r="N94" s="39">
        <v>2.4112251098595595E-2</v>
      </c>
      <c r="O94" s="39">
        <v>0</v>
      </c>
      <c r="P94" s="39">
        <v>0</v>
      </c>
      <c r="Q94" s="39">
        <v>0</v>
      </c>
      <c r="R94" s="39">
        <v>10.826400895900672</v>
      </c>
      <c r="S94" s="39">
        <v>25.018165784145705</v>
      </c>
      <c r="T94" s="39">
        <v>0</v>
      </c>
      <c r="U94" s="39">
        <v>45.128296865375361</v>
      </c>
      <c r="V94" s="39">
        <v>3.2574751191854796</v>
      </c>
      <c r="W94" s="39">
        <v>7.6007752780994524</v>
      </c>
      <c r="X94" s="39">
        <v>0</v>
      </c>
      <c r="Y94" s="39">
        <v>0</v>
      </c>
      <c r="Z94" s="39">
        <v>0</v>
      </c>
      <c r="AA94" s="39">
        <v>0</v>
      </c>
      <c r="AB94" s="39">
        <v>0</v>
      </c>
      <c r="AC94" s="39">
        <v>0</v>
      </c>
      <c r="AD94" s="39">
        <v>0</v>
      </c>
      <c r="AE94" s="39">
        <v>0</v>
      </c>
      <c r="AF94" s="39">
        <v>0</v>
      </c>
      <c r="AG94" s="39">
        <v>0</v>
      </c>
      <c r="AH94" s="39">
        <v>14.083876015086151</v>
      </c>
      <c r="AI94" s="39">
        <v>32.618941062245156</v>
      </c>
      <c r="AJ94" s="39">
        <v>0</v>
      </c>
      <c r="AK94" s="39">
        <v>45.128296865375361</v>
      </c>
      <c r="AL94" s="39">
        <v>91.831113942706679</v>
      </c>
      <c r="AM94" s="39">
        <v>72.676434623565314</v>
      </c>
      <c r="AN94" s="39">
        <v>8.5819681927716172</v>
      </c>
      <c r="AO94" s="39">
        <v>0</v>
      </c>
      <c r="AP94" s="39">
        <v>0</v>
      </c>
      <c r="AQ94" s="39">
        <v>81.258402816336925</v>
      </c>
      <c r="AR94" s="39">
        <v>14.083876015086151</v>
      </c>
      <c r="AS94" s="72">
        <v>5.7696050951666846</v>
      </c>
      <c r="AT94" s="39">
        <v>72.676434623565314</v>
      </c>
      <c r="AU94" s="39">
        <v>10.15849420159331</v>
      </c>
      <c r="AV94" s="39">
        <v>0</v>
      </c>
      <c r="AW94" s="39">
        <v>0</v>
      </c>
      <c r="AX94" s="39">
        <v>82.834928825158627</v>
      </c>
      <c r="AY94" s="39">
        <v>32.618941062245156</v>
      </c>
      <c r="AZ94" s="72">
        <v>2.5394732669919824</v>
      </c>
      <c r="BA94" s="39">
        <v>72.676434623565314</v>
      </c>
      <c r="BB94" s="39">
        <v>18.740462394364926</v>
      </c>
      <c r="BC94" s="39">
        <v>0</v>
      </c>
      <c r="BD94" s="39">
        <v>0</v>
      </c>
      <c r="BE94" s="39">
        <v>91.416897017930239</v>
      </c>
      <c r="BF94" s="39">
        <v>46.702817077331311</v>
      </c>
      <c r="BG94" s="39">
        <v>14.599198262207135</v>
      </c>
      <c r="BH94" s="72">
        <v>1.9574171910563896</v>
      </c>
      <c r="BI94" s="39">
        <v>7.3532183028147609</v>
      </c>
      <c r="BJ94" s="39">
        <v>17.030410817335635</v>
      </c>
      <c r="BK94" s="39">
        <v>0</v>
      </c>
      <c r="BL94" s="39">
        <v>23.561569139765414</v>
      </c>
      <c r="BM94" s="39">
        <v>47.945198259915813</v>
      </c>
      <c r="BN94" s="39">
        <v>72.676434623565314</v>
      </c>
      <c r="BO94" s="39">
        <v>0</v>
      </c>
      <c r="BP94" s="39">
        <v>18.740462394364926</v>
      </c>
      <c r="BQ94" s="39">
        <v>0</v>
      </c>
      <c r="BR94" s="39">
        <v>0</v>
      </c>
      <c r="BS94" s="39">
        <v>0</v>
      </c>
      <c r="BT94" s="39">
        <v>0</v>
      </c>
      <c r="BU94" s="39">
        <v>0</v>
      </c>
      <c r="BV94" s="39">
        <v>0</v>
      </c>
      <c r="BW94" s="39">
        <v>0</v>
      </c>
      <c r="BX94" s="39">
        <v>80.972863545421745</v>
      </c>
      <c r="BY94" s="39">
        <v>10.858250397284934</v>
      </c>
      <c r="BZ94" s="39">
        <v>0</v>
      </c>
      <c r="CA94" s="39">
        <v>0</v>
      </c>
      <c r="CB94" s="39">
        <v>91.416897017930239</v>
      </c>
      <c r="CC94" s="39">
        <v>91.831113942706679</v>
      </c>
      <c r="CD94" s="80">
        <v>0.99548936186231096</v>
      </c>
      <c r="CE94" s="39">
        <v>38.160767401972556</v>
      </c>
      <c r="CF94" s="39">
        <v>1.3388807942064129</v>
      </c>
      <c r="CG94" s="39">
        <v>0</v>
      </c>
      <c r="CH94" s="39">
        <v>1.3388807942064129</v>
      </c>
      <c r="CI94" s="39">
        <v>6.6943506613594037E-2</v>
      </c>
      <c r="CJ94" s="39">
        <v>0</v>
      </c>
      <c r="CK94" s="39">
        <v>6.6943506613594037E-2</v>
      </c>
      <c r="CL94" s="39"/>
      <c r="CM94" s="39">
        <v>0</v>
      </c>
      <c r="CN94" s="39"/>
      <c r="CO94" s="39">
        <v>0</v>
      </c>
      <c r="CP94" s="39">
        <v>0</v>
      </c>
      <c r="CQ94" s="39">
        <v>0</v>
      </c>
      <c r="CR94" s="39">
        <v>0</v>
      </c>
      <c r="CS94" s="39">
        <v>0</v>
      </c>
      <c r="CT94" s="39">
        <v>0</v>
      </c>
      <c r="CU94" s="39">
        <v>0</v>
      </c>
      <c r="CV94" s="39">
        <v>9999</v>
      </c>
      <c r="CW94" s="72">
        <v>9999</v>
      </c>
    </row>
    <row r="95" spans="1:101" s="19" customFormat="1">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c r="AF95" s="39"/>
      <c r="AG95" s="39"/>
      <c r="AH95" s="39"/>
      <c r="AI95" s="39"/>
      <c r="AJ95" s="39"/>
      <c r="AK95" s="39"/>
      <c r="AL95" s="39"/>
      <c r="AM95" s="39"/>
      <c r="AN95" s="39"/>
      <c r="AO95" s="39"/>
      <c r="AP95" s="39"/>
      <c r="AQ95" s="39"/>
      <c r="AR95" s="39"/>
      <c r="AS95" s="39"/>
      <c r="AT95" s="39"/>
      <c r="AU95" s="39"/>
      <c r="AV95" s="39"/>
      <c r="AW95" s="39"/>
      <c r="AX95" s="39"/>
      <c r="AY95" s="39"/>
      <c r="AZ95" s="39"/>
      <c r="BA95" s="39"/>
      <c r="BB95" s="39"/>
      <c r="BC95" s="39"/>
      <c r="BD95" s="39"/>
      <c r="BE95" s="39"/>
      <c r="BF95" s="39"/>
      <c r="BG95" s="39"/>
      <c r="BH95" s="39"/>
      <c r="BI95" s="39"/>
      <c r="BJ95" s="39"/>
      <c r="BK95" s="39"/>
      <c r="BL95" s="39"/>
      <c r="BM95" s="39"/>
      <c r="BN95" s="39"/>
      <c r="BO95" s="39"/>
      <c r="BP95" s="39"/>
      <c r="BQ95" s="39"/>
      <c r="BR95" s="39"/>
      <c r="BS95" s="39"/>
      <c r="BT95" s="39"/>
      <c r="BU95" s="39"/>
      <c r="BV95" s="39"/>
      <c r="BW95" s="39"/>
      <c r="BX95" s="39"/>
      <c r="BY95" s="39"/>
      <c r="BZ95" s="39"/>
      <c r="CA95" s="39"/>
      <c r="CB95" s="39"/>
      <c r="CC95" s="39"/>
      <c r="CD95" s="39"/>
      <c r="CE95" s="39"/>
      <c r="CF95" s="39"/>
      <c r="CG95" s="39"/>
      <c r="CH95" s="39"/>
      <c r="CI95" s="39"/>
      <c r="CJ95" s="39"/>
      <c r="CK95" s="39"/>
      <c r="CL95" s="39"/>
      <c r="CM95" s="39"/>
      <c r="CN95" s="39"/>
      <c r="CO95" s="39"/>
      <c r="CP95" s="39"/>
      <c r="CQ95" s="39"/>
      <c r="CR95" s="39"/>
      <c r="CS95" s="39"/>
      <c r="CT95" s="39"/>
      <c r="CU95" s="39"/>
      <c r="CV95" s="39"/>
      <c r="CW95" s="39"/>
    </row>
    <row r="96" spans="1:101" s="19" customFormat="1">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39"/>
      <c r="AT96" s="39"/>
      <c r="AU96" s="39"/>
      <c r="AV96" s="39"/>
      <c r="AW96" s="39"/>
      <c r="AX96" s="39"/>
      <c r="AY96" s="39"/>
      <c r="AZ96" s="39"/>
      <c r="BA96" s="39"/>
      <c r="BB96" s="39"/>
      <c r="BC96" s="39"/>
      <c r="BD96" s="39"/>
      <c r="BE96" s="39"/>
      <c r="BF96" s="39"/>
      <c r="BG96" s="39"/>
      <c r="BH96" s="39"/>
      <c r="BI96" s="39"/>
      <c r="BJ96" s="39"/>
      <c r="BK96" s="39"/>
      <c r="BL96" s="39"/>
      <c r="BM96" s="39"/>
      <c r="BN96" s="39"/>
      <c r="BO96" s="39"/>
      <c r="BP96" s="39"/>
      <c r="BQ96" s="39"/>
      <c r="BR96" s="39"/>
      <c r="BS96" s="39"/>
      <c r="BT96" s="39"/>
      <c r="BU96" s="39"/>
      <c r="BV96" s="39"/>
      <c r="BW96" s="39"/>
      <c r="BX96" s="39"/>
      <c r="BY96" s="39"/>
      <c r="BZ96" s="39"/>
      <c r="CA96" s="39"/>
      <c r="CB96" s="39"/>
      <c r="CC96" s="39"/>
      <c r="CD96" s="39"/>
      <c r="CE96" s="39"/>
      <c r="CF96" s="39"/>
      <c r="CG96" s="39"/>
      <c r="CH96" s="39"/>
      <c r="CI96" s="39"/>
      <c r="CJ96" s="39"/>
      <c r="CK96" s="39"/>
      <c r="CL96" s="39"/>
      <c r="CM96" s="39"/>
      <c r="CN96" s="39"/>
      <c r="CO96" s="39"/>
      <c r="CP96" s="39"/>
      <c r="CQ96" s="39"/>
      <c r="CR96" s="39"/>
      <c r="CS96" s="39"/>
      <c r="CT96" s="39"/>
      <c r="CU96" s="39"/>
      <c r="CV96" s="39"/>
      <c r="CW96" s="39"/>
    </row>
    <row r="97" spans="1:101" s="19" customFormat="1" ht="13.5" thickBot="1">
      <c r="A97" s="50" t="s">
        <v>227</v>
      </c>
      <c r="B97" s="52"/>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c r="BH97" s="39"/>
      <c r="BI97" s="39"/>
      <c r="BJ97" s="39"/>
      <c r="BK97" s="39"/>
      <c r="BL97" s="39"/>
      <c r="BM97" s="39"/>
      <c r="BN97" s="39"/>
      <c r="BO97" s="39"/>
      <c r="BP97" s="39"/>
      <c r="BQ97" s="39"/>
      <c r="BR97" s="39"/>
      <c r="BS97" s="39"/>
      <c r="BT97" s="39"/>
      <c r="BU97" s="39"/>
      <c r="BV97" s="39"/>
      <c r="BW97" s="39"/>
      <c r="BX97" s="39"/>
      <c r="BY97" s="39"/>
      <c r="BZ97" s="39"/>
      <c r="CA97" s="39"/>
      <c r="CB97" s="39"/>
      <c r="CC97" s="39"/>
      <c r="CD97" s="39"/>
      <c r="CE97" s="39"/>
      <c r="CF97" s="39"/>
      <c r="CG97" s="39"/>
      <c r="CH97" s="39"/>
      <c r="CI97" s="39"/>
      <c r="CJ97" s="39"/>
      <c r="CK97" s="39"/>
      <c r="CL97" s="39"/>
      <c r="CM97" s="39"/>
      <c r="CN97" s="39"/>
      <c r="CO97" s="39"/>
      <c r="CP97" s="39"/>
      <c r="CQ97" s="39"/>
      <c r="CR97" s="39"/>
      <c r="CS97" s="39"/>
      <c r="CT97" s="39"/>
      <c r="CU97" s="39"/>
      <c r="CV97" s="39"/>
      <c r="CW97" s="39"/>
    </row>
    <row r="98" spans="1:101" s="19" customFormat="1" ht="13.5" thickBot="1">
      <c r="A98" s="73" t="s">
        <v>228</v>
      </c>
      <c r="B98" s="74"/>
      <c r="C98" s="75"/>
      <c r="D98" s="75"/>
      <c r="E98" s="75"/>
      <c r="F98" s="75"/>
      <c r="G98" s="75"/>
      <c r="H98" s="75"/>
      <c r="I98" s="75"/>
      <c r="J98" s="75"/>
      <c r="K98" s="75"/>
      <c r="L98" s="76"/>
      <c r="M98" s="77"/>
      <c r="N98" s="78" t="s">
        <v>366</v>
      </c>
      <c r="O98" s="75"/>
      <c r="P98" s="75"/>
      <c r="Q98" s="75"/>
      <c r="R98" s="75"/>
      <c r="S98" s="75"/>
      <c r="T98" s="75"/>
      <c r="U98" s="75"/>
      <c r="V98" s="75"/>
      <c r="W98" s="75"/>
      <c r="X98" s="75"/>
      <c r="Y98" s="76"/>
      <c r="Z98" s="77"/>
      <c r="AA98" s="78" t="s">
        <v>367</v>
      </c>
      <c r="AB98" s="75"/>
      <c r="AC98" s="75"/>
      <c r="AD98" s="75"/>
      <c r="AE98" s="75"/>
      <c r="AF98" s="75"/>
      <c r="AG98" s="75"/>
      <c r="AH98" s="75"/>
      <c r="AI98" s="75"/>
      <c r="AJ98" s="75"/>
      <c r="AK98" s="75"/>
      <c r="AL98" s="76"/>
      <c r="AM98" s="39"/>
      <c r="AN98" s="39"/>
      <c r="AO98" s="39"/>
      <c r="AP98" s="39"/>
      <c r="AQ98" s="39"/>
      <c r="AR98" s="39"/>
      <c r="AS98" s="39"/>
      <c r="AT98" s="39"/>
      <c r="AU98" s="39"/>
      <c r="AV98" s="39"/>
      <c r="AW98" s="39"/>
      <c r="AX98" s="39"/>
      <c r="AY98" s="39"/>
      <c r="AZ98" s="39"/>
      <c r="BA98" s="39"/>
      <c r="BB98" s="39"/>
      <c r="BC98" s="39"/>
      <c r="BD98" s="39"/>
      <c r="BE98" s="39"/>
      <c r="BF98" s="39"/>
      <c r="BG98" s="39"/>
      <c r="BH98" s="39"/>
      <c r="BI98" s="39"/>
      <c r="BJ98" s="39"/>
      <c r="BK98" s="39"/>
      <c r="BL98" s="39"/>
      <c r="BM98" s="39"/>
      <c r="BN98" s="39"/>
      <c r="BO98" s="39"/>
      <c r="BP98" s="39"/>
      <c r="BQ98" s="39"/>
      <c r="BR98" s="39"/>
      <c r="BS98" s="39"/>
      <c r="BT98" s="39"/>
      <c r="BU98" s="39"/>
      <c r="BV98" s="39"/>
      <c r="BW98" s="39"/>
      <c r="BX98" s="39"/>
      <c r="BY98" s="39"/>
      <c r="BZ98" s="39"/>
      <c r="CA98" s="39"/>
      <c r="CB98" s="39"/>
      <c r="CC98" s="39"/>
      <c r="CD98" s="39"/>
      <c r="CE98" s="39"/>
      <c r="CF98" s="39"/>
      <c r="CG98" s="39"/>
      <c r="CH98" s="39"/>
      <c r="CI98" s="39"/>
      <c r="CJ98" s="39"/>
      <c r="CK98" s="39"/>
      <c r="CL98" s="39"/>
      <c r="CM98" s="39"/>
      <c r="CN98" s="39"/>
      <c r="CO98" s="39"/>
      <c r="CP98" s="39"/>
      <c r="CQ98" s="39"/>
      <c r="CR98" s="39"/>
      <c r="CS98" s="39"/>
      <c r="CT98" s="39"/>
      <c r="CU98" s="39"/>
      <c r="CV98" s="39"/>
      <c r="CW98" s="39"/>
    </row>
    <row r="99" spans="1:101" s="19" customFormat="1" ht="102">
      <c r="A99" s="68"/>
      <c r="B99" s="69" t="s">
        <v>229</v>
      </c>
      <c r="C99" s="70" t="s">
        <v>230</v>
      </c>
      <c r="D99" s="70" t="s">
        <v>231</v>
      </c>
      <c r="E99" s="70" t="s">
        <v>232</v>
      </c>
      <c r="F99" s="70" t="s">
        <v>233</v>
      </c>
      <c r="G99" s="70" t="s">
        <v>234</v>
      </c>
      <c r="H99" s="70" t="s">
        <v>235</v>
      </c>
      <c r="I99" s="70" t="s">
        <v>236</v>
      </c>
      <c r="J99" s="70" t="s">
        <v>237</v>
      </c>
      <c r="K99" s="70" t="s">
        <v>48</v>
      </c>
      <c r="L99" s="70" t="s">
        <v>210</v>
      </c>
      <c r="M99" s="70" t="s">
        <v>238</v>
      </c>
      <c r="N99" s="70" t="s">
        <v>239</v>
      </c>
      <c r="O99" s="70" t="s">
        <v>240</v>
      </c>
      <c r="P99" s="70" t="s">
        <v>241</v>
      </c>
      <c r="Q99" s="70" t="s">
        <v>242</v>
      </c>
      <c r="R99" s="70" t="s">
        <v>243</v>
      </c>
      <c r="S99" s="70" t="s">
        <v>244</v>
      </c>
      <c r="T99" s="70" t="s">
        <v>245</v>
      </c>
      <c r="U99" s="70" t="s">
        <v>246</v>
      </c>
      <c r="V99" s="70" t="s">
        <v>247</v>
      </c>
      <c r="W99" s="70" t="s">
        <v>248</v>
      </c>
      <c r="X99" s="70" t="s">
        <v>249</v>
      </c>
      <c r="Y99" s="70" t="s">
        <v>250</v>
      </c>
      <c r="Z99" s="70"/>
      <c r="AA99" s="70" t="s">
        <v>239</v>
      </c>
      <c r="AB99" s="70" t="s">
        <v>240</v>
      </c>
      <c r="AC99" s="70" t="s">
        <v>241</v>
      </c>
      <c r="AD99" s="70" t="s">
        <v>242</v>
      </c>
      <c r="AE99" s="70" t="s">
        <v>243</v>
      </c>
      <c r="AF99" s="70" t="s">
        <v>244</v>
      </c>
      <c r="AG99" s="70" t="s">
        <v>245</v>
      </c>
      <c r="AH99" s="70" t="s">
        <v>246</v>
      </c>
      <c r="AI99" s="70" t="s">
        <v>247</v>
      </c>
      <c r="AJ99" s="70" t="s">
        <v>248</v>
      </c>
      <c r="AK99" s="70" t="s">
        <v>249</v>
      </c>
      <c r="AL99" s="70" t="s">
        <v>250</v>
      </c>
      <c r="AM99" s="39"/>
      <c r="AN99" s="39"/>
      <c r="AO99" s="39"/>
      <c r="AP99" s="39"/>
      <c r="AQ99" s="39"/>
      <c r="AR99" s="39"/>
      <c r="AS99" s="39"/>
      <c r="AT99" s="39"/>
      <c r="AU99" s="39"/>
      <c r="AV99" s="39"/>
      <c r="AW99" s="39"/>
      <c r="AX99" s="39"/>
      <c r="AY99" s="39"/>
      <c r="AZ99" s="39"/>
      <c r="BA99" s="39"/>
      <c r="BB99" s="39"/>
      <c r="BC99" s="39"/>
      <c r="BD99" s="39"/>
      <c r="BE99" s="39"/>
      <c r="BF99" s="39"/>
      <c r="BG99" s="39"/>
      <c r="BH99" s="39"/>
      <c r="BI99" s="39"/>
      <c r="BJ99" s="39"/>
      <c r="BK99" s="39"/>
      <c r="BL99" s="39"/>
      <c r="BM99" s="39"/>
      <c r="BN99" s="39"/>
      <c r="BO99" s="39"/>
      <c r="BP99" s="39"/>
      <c r="BQ99" s="39"/>
      <c r="BR99" s="39"/>
      <c r="BS99" s="39"/>
      <c r="BT99" s="39"/>
      <c r="BU99" s="39"/>
      <c r="BV99" s="39"/>
      <c r="BW99" s="39"/>
      <c r="BX99" s="39"/>
      <c r="BY99" s="39"/>
      <c r="BZ99" s="39"/>
      <c r="CA99" s="39"/>
      <c r="CB99" s="39"/>
      <c r="CC99" s="39"/>
      <c r="CD99" s="39"/>
      <c r="CE99" s="39"/>
      <c r="CF99" s="39"/>
      <c r="CG99" s="39"/>
      <c r="CH99" s="39"/>
      <c r="CI99" s="39"/>
      <c r="CJ99" s="39"/>
      <c r="CK99" s="39"/>
      <c r="CL99" s="39"/>
      <c r="CM99" s="39"/>
      <c r="CN99" s="39"/>
      <c r="CO99" s="39"/>
      <c r="CP99" s="39"/>
      <c r="CQ99" s="39"/>
      <c r="CR99" s="39"/>
      <c r="CS99" s="39"/>
      <c r="CT99" s="39"/>
      <c r="CU99" s="39"/>
      <c r="CV99" s="39"/>
      <c r="CW99" s="39"/>
    </row>
    <row r="100" spans="1:101" s="19" customFormat="1">
      <c r="B100" s="40" t="s">
        <v>251</v>
      </c>
      <c r="C100" s="121">
        <v>3611.5702167619247</v>
      </c>
      <c r="D100" s="121">
        <v>1110.5744139986323</v>
      </c>
      <c r="E100" s="121">
        <v>0</v>
      </c>
      <c r="F100" s="121">
        <v>1110.5744139986323</v>
      </c>
      <c r="G100" s="121">
        <v>1656.3698052907998</v>
      </c>
      <c r="H100" s="121">
        <v>2342.6515230240361</v>
      </c>
      <c r="I100" s="121">
        <v>2693.7401968472741</v>
      </c>
      <c r="J100" s="121">
        <v>5.154351256975902</v>
      </c>
      <c r="K100" s="121">
        <v>23.962272694746236</v>
      </c>
      <c r="L100" s="72">
        <v>1.4417472095550834</v>
      </c>
      <c r="M100" s="39">
        <v>34.310190282219835</v>
      </c>
      <c r="N100" s="44">
        <v>230.26614153989459</v>
      </c>
      <c r="O100" s="44">
        <v>215.41733803425799</v>
      </c>
      <c r="P100" s="44">
        <v>249.20074591136947</v>
      </c>
      <c r="Q100" s="44">
        <v>216.80242445650649</v>
      </c>
      <c r="R100" s="44">
        <v>220.9491547677064</v>
      </c>
      <c r="S100" s="44">
        <v>199.19280291703993</v>
      </c>
      <c r="T100" s="44">
        <v>183.91111152276864</v>
      </c>
      <c r="U100" s="44">
        <v>193.11638297036239</v>
      </c>
      <c r="V100" s="44">
        <v>170.21007745249614</v>
      </c>
      <c r="W100" s="44">
        <v>195.34447552260289</v>
      </c>
      <c r="X100" s="44">
        <v>189.00242130115723</v>
      </c>
      <c r="Y100" s="44">
        <v>214.99446591065399</v>
      </c>
      <c r="Z100" s="44"/>
      <c r="AA100" s="44">
        <v>112.98938838338411</v>
      </c>
      <c r="AB100" s="44">
        <v>100.54674117420956</v>
      </c>
      <c r="AC100" s="44">
        <v>98.358494136708771</v>
      </c>
      <c r="AD100" s="44">
        <v>99.622367590923517</v>
      </c>
      <c r="AE100" s="44">
        <v>100.14544451788184</v>
      </c>
      <c r="AF100" s="44">
        <v>82.052146208707143</v>
      </c>
      <c r="AG100" s="44">
        <v>92.524354590266782</v>
      </c>
      <c r="AH100" s="44">
        <v>77.823142831064985</v>
      </c>
      <c r="AI100" s="44">
        <v>87.738696843263185</v>
      </c>
      <c r="AJ100" s="44">
        <v>78.730917290710806</v>
      </c>
      <c r="AK100" s="44">
        <v>95.950557047960231</v>
      </c>
      <c r="AL100" s="44">
        <v>106.68042384002786</v>
      </c>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39"/>
      <c r="BX100" s="39"/>
      <c r="BY100" s="39"/>
      <c r="BZ100" s="39"/>
      <c r="CA100" s="39"/>
      <c r="CB100" s="39"/>
      <c r="CC100" s="39"/>
      <c r="CD100" s="39"/>
      <c r="CE100" s="39"/>
      <c r="CF100" s="39"/>
      <c r="CG100" s="39"/>
      <c r="CH100" s="39"/>
      <c r="CI100" s="39"/>
      <c r="CJ100" s="39"/>
      <c r="CK100" s="39"/>
      <c r="CL100" s="39"/>
      <c r="CM100" s="39"/>
      <c r="CN100" s="39"/>
      <c r="CO100" s="39"/>
      <c r="CP100" s="39"/>
      <c r="CQ100" s="39"/>
      <c r="CR100" s="39"/>
      <c r="CS100" s="39"/>
      <c r="CT100" s="39"/>
      <c r="CU100" s="39"/>
      <c r="CV100" s="39"/>
      <c r="CW100" s="39"/>
    </row>
    <row r="101" spans="1:101" s="19" customFormat="1">
      <c r="B101" s="40" t="s">
        <v>252</v>
      </c>
      <c r="C101" s="121">
        <v>3188.7691223602787</v>
      </c>
      <c r="D101" s="121">
        <v>947.70065803935836</v>
      </c>
      <c r="E101" s="121">
        <v>189.54013160787167</v>
      </c>
      <c r="F101" s="121">
        <v>1137.24078964723</v>
      </c>
      <c r="G101" s="121">
        <v>1602.9913462624065</v>
      </c>
      <c r="H101" s="121">
        <v>2068.4008319702448</v>
      </c>
      <c r="I101" s="121">
        <v>3124.1613723152973</v>
      </c>
      <c r="J101" s="121">
        <v>9.0274162943821636</v>
      </c>
      <c r="K101" s="121">
        <v>27.205048308967239</v>
      </c>
      <c r="L101" s="72">
        <v>1.3078391495388304</v>
      </c>
      <c r="M101" s="39">
        <v>30.293547899600597</v>
      </c>
      <c r="N101" s="44">
        <v>26.99163191908179</v>
      </c>
      <c r="O101" s="44">
        <v>25.251065824637223</v>
      </c>
      <c r="P101" s="44">
        <v>29.211132659878892</v>
      </c>
      <c r="Q101" s="44">
        <v>25.413424661396437</v>
      </c>
      <c r="R101" s="44">
        <v>25.899501413623661</v>
      </c>
      <c r="S101" s="44">
        <v>23.349237457628718</v>
      </c>
      <c r="T101" s="44">
        <v>21.557928555430834</v>
      </c>
      <c r="U101" s="44">
        <v>22.636963870684241</v>
      </c>
      <c r="V101" s="44">
        <v>19.951903170793372</v>
      </c>
      <c r="W101" s="44">
        <v>22.898139281231096</v>
      </c>
      <c r="X101" s="44">
        <v>22.15472823516351</v>
      </c>
      <c r="Y101" s="44">
        <v>25.201497057675525</v>
      </c>
      <c r="Z101" s="44"/>
      <c r="AA101" s="44">
        <v>13.244535048059134</v>
      </c>
      <c r="AB101" s="44">
        <v>11.786016868516693</v>
      </c>
      <c r="AC101" s="44">
        <v>11.529512120622574</v>
      </c>
      <c r="AD101" s="44">
        <v>11.677662460226678</v>
      </c>
      <c r="AE101" s="44">
        <v>11.738977162350949</v>
      </c>
      <c r="AF101" s="44">
        <v>9.6180937146262835</v>
      </c>
      <c r="AG101" s="44">
        <v>10.845638468382482</v>
      </c>
      <c r="AH101" s="44">
        <v>9.1223729725731371</v>
      </c>
      <c r="AI101" s="44">
        <v>10.28466710049493</v>
      </c>
      <c r="AJ101" s="44">
        <v>9.2287816434982055</v>
      </c>
      <c r="AK101" s="44">
        <v>11.24725546252616</v>
      </c>
      <c r="AL101" s="44">
        <v>12.505002750318756</v>
      </c>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c r="BV101" s="39"/>
      <c r="BW101" s="39"/>
      <c r="BX101" s="39"/>
      <c r="BY101" s="39"/>
      <c r="BZ101" s="39"/>
      <c r="CA101" s="39"/>
      <c r="CB101" s="39"/>
      <c r="CC101" s="39"/>
      <c r="CD101" s="39"/>
      <c r="CE101" s="39"/>
      <c r="CF101" s="39"/>
      <c r="CG101" s="39"/>
      <c r="CH101" s="39"/>
      <c r="CI101" s="39"/>
      <c r="CJ101" s="39"/>
      <c r="CK101" s="39"/>
      <c r="CL101" s="39"/>
      <c r="CM101" s="39"/>
      <c r="CN101" s="39"/>
      <c r="CO101" s="39"/>
      <c r="CP101" s="39"/>
      <c r="CQ101" s="39"/>
      <c r="CR101" s="39"/>
      <c r="CS101" s="39"/>
      <c r="CT101" s="39"/>
      <c r="CU101" s="39"/>
      <c r="CV101" s="39"/>
      <c r="CW101" s="39"/>
    </row>
    <row r="102" spans="1:101" s="19" customFormat="1">
      <c r="B102" s="40" t="s">
        <v>253</v>
      </c>
      <c r="C102" s="79"/>
      <c r="D102" s="79"/>
      <c r="E102" s="79"/>
      <c r="F102" s="79"/>
      <c r="G102" s="79"/>
      <c r="H102" s="79"/>
      <c r="I102" s="79"/>
      <c r="J102" s="79"/>
      <c r="K102" s="79"/>
      <c r="L102" s="80"/>
      <c r="M102" s="81"/>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81"/>
      <c r="AM102" s="39"/>
      <c r="AN102" s="39"/>
      <c r="AO102" s="39"/>
      <c r="AP102" s="39"/>
      <c r="AQ102" s="39"/>
      <c r="AR102" s="39"/>
      <c r="AS102" s="39"/>
      <c r="AT102" s="39"/>
      <c r="AU102" s="39"/>
      <c r="AV102" s="39"/>
      <c r="AW102" s="39"/>
      <c r="AX102" s="39"/>
      <c r="AY102" s="39"/>
      <c r="AZ102" s="39"/>
      <c r="BA102" s="39"/>
      <c r="BB102" s="39"/>
      <c r="BC102" s="39"/>
      <c r="BD102" s="39"/>
      <c r="BE102" s="39"/>
      <c r="BF102" s="39"/>
      <c r="BG102" s="39"/>
      <c r="BH102" s="39"/>
      <c r="BI102" s="39"/>
      <c r="BJ102" s="39"/>
      <c r="BK102" s="39"/>
      <c r="BL102" s="39"/>
      <c r="BM102" s="39"/>
      <c r="BN102" s="39"/>
      <c r="BO102" s="39"/>
      <c r="BP102" s="39"/>
      <c r="BQ102" s="39"/>
      <c r="BR102" s="39"/>
      <c r="BS102" s="39"/>
      <c r="BT102" s="39"/>
      <c r="BU102" s="39"/>
      <c r="BV102" s="39"/>
      <c r="BW102" s="39"/>
      <c r="BX102" s="39"/>
      <c r="BY102" s="39"/>
      <c r="BZ102" s="39"/>
      <c r="CA102" s="39"/>
      <c r="CB102" s="39"/>
      <c r="CC102" s="39"/>
      <c r="CD102" s="39"/>
      <c r="CE102" s="39"/>
      <c r="CF102" s="39"/>
      <c r="CG102" s="39"/>
      <c r="CH102" s="39"/>
      <c r="CI102" s="39"/>
      <c r="CJ102" s="39"/>
      <c r="CK102" s="39"/>
      <c r="CL102" s="39"/>
      <c r="CM102" s="39"/>
      <c r="CN102" s="39"/>
      <c r="CO102" s="39"/>
      <c r="CP102" s="39"/>
      <c r="CQ102" s="39"/>
      <c r="CR102" s="39"/>
      <c r="CS102" s="39"/>
      <c r="CT102" s="39"/>
      <c r="CU102" s="39"/>
      <c r="CV102" s="39"/>
      <c r="CW102" s="39"/>
    </row>
    <row r="103" spans="1:101" s="19" customFormat="1">
      <c r="B103" s="19" t="s">
        <v>50</v>
      </c>
      <c r="C103" s="81">
        <v>0</v>
      </c>
      <c r="D103" s="81">
        <v>0</v>
      </c>
      <c r="E103" s="81">
        <v>0</v>
      </c>
      <c r="F103" s="81">
        <v>0</v>
      </c>
      <c r="G103" s="81">
        <v>0</v>
      </c>
      <c r="H103" s="81">
        <v>0</v>
      </c>
      <c r="I103" s="81">
        <v>0</v>
      </c>
      <c r="J103" s="81">
        <v>0</v>
      </c>
      <c r="K103" s="81">
        <v>0</v>
      </c>
      <c r="L103" s="80">
        <v>0</v>
      </c>
      <c r="M103" s="81">
        <v>0</v>
      </c>
      <c r="N103" s="81">
        <v>0</v>
      </c>
      <c r="O103" s="81">
        <v>0</v>
      </c>
      <c r="P103" s="81">
        <v>0</v>
      </c>
      <c r="Q103" s="81">
        <v>0</v>
      </c>
      <c r="R103" s="81">
        <v>0</v>
      </c>
      <c r="S103" s="81">
        <v>0</v>
      </c>
      <c r="T103" s="81">
        <v>0</v>
      </c>
      <c r="U103" s="81">
        <v>0</v>
      </c>
      <c r="V103" s="81">
        <v>0</v>
      </c>
      <c r="W103" s="81">
        <v>0</v>
      </c>
      <c r="X103" s="81">
        <v>0</v>
      </c>
      <c r="Y103" s="81">
        <v>0</v>
      </c>
      <c r="Z103" s="81"/>
      <c r="AA103" s="81">
        <v>0</v>
      </c>
      <c r="AB103" s="81">
        <v>0</v>
      </c>
      <c r="AC103" s="81">
        <v>0</v>
      </c>
      <c r="AD103" s="81">
        <v>0</v>
      </c>
      <c r="AE103" s="81">
        <v>0</v>
      </c>
      <c r="AF103" s="81">
        <v>0</v>
      </c>
      <c r="AG103" s="81">
        <v>0</v>
      </c>
      <c r="AH103" s="81">
        <v>0</v>
      </c>
      <c r="AI103" s="81">
        <v>0</v>
      </c>
      <c r="AJ103" s="81">
        <v>0</v>
      </c>
      <c r="AK103" s="81">
        <v>0</v>
      </c>
      <c r="AL103" s="81">
        <v>0</v>
      </c>
      <c r="AM103" s="39"/>
      <c r="AN103" s="39"/>
      <c r="AO103" s="39"/>
      <c r="AP103" s="39"/>
      <c r="AQ103" s="39"/>
      <c r="AR103" s="39"/>
      <c r="AS103" s="39"/>
      <c r="AT103" s="39"/>
      <c r="AU103" s="39"/>
      <c r="AV103" s="39"/>
      <c r="AW103" s="39"/>
      <c r="AX103" s="39"/>
      <c r="AY103" s="39"/>
      <c r="AZ103" s="39"/>
      <c r="BA103" s="39"/>
      <c r="BB103" s="39"/>
      <c r="BC103" s="39"/>
      <c r="BD103" s="39"/>
      <c r="BE103" s="39"/>
      <c r="BF103" s="39"/>
      <c r="BG103" s="39"/>
      <c r="BH103" s="39"/>
      <c r="BI103" s="39"/>
      <c r="BJ103" s="39"/>
      <c r="BK103" s="39"/>
      <c r="BL103" s="39"/>
      <c r="BM103" s="39"/>
      <c r="BN103" s="39"/>
      <c r="BO103" s="39"/>
      <c r="BP103" s="39"/>
      <c r="BQ103" s="39"/>
      <c r="BR103" s="39"/>
      <c r="BS103" s="39"/>
      <c r="BT103" s="39"/>
      <c r="BU103" s="39"/>
      <c r="BV103" s="39"/>
      <c r="BW103" s="39"/>
      <c r="BX103" s="39"/>
      <c r="BY103" s="39"/>
      <c r="BZ103" s="39"/>
      <c r="CA103" s="39"/>
      <c r="CB103" s="39"/>
      <c r="CC103" s="39"/>
      <c r="CD103" s="39"/>
      <c r="CE103" s="39"/>
      <c r="CF103" s="39"/>
      <c r="CG103" s="39"/>
      <c r="CH103" s="39"/>
      <c r="CI103" s="39"/>
      <c r="CJ103" s="39"/>
      <c r="CK103" s="39"/>
      <c r="CL103" s="39"/>
      <c r="CM103" s="39"/>
      <c r="CN103" s="39"/>
      <c r="CO103" s="39"/>
      <c r="CP103" s="39"/>
      <c r="CQ103" s="39"/>
      <c r="CR103" s="39"/>
      <c r="CS103" s="39"/>
      <c r="CT103" s="39"/>
      <c r="CU103" s="39"/>
      <c r="CV103" s="39"/>
      <c r="CW103" s="39"/>
    </row>
    <row r="104" spans="1:101" s="19" customFormat="1">
      <c r="B104" s="19" t="s">
        <v>51</v>
      </c>
      <c r="C104" s="81">
        <v>0</v>
      </c>
      <c r="D104" s="81">
        <v>0</v>
      </c>
      <c r="E104" s="81">
        <v>0</v>
      </c>
      <c r="F104" s="81">
        <v>0</v>
      </c>
      <c r="G104" s="81">
        <v>0</v>
      </c>
      <c r="H104" s="81">
        <v>0</v>
      </c>
      <c r="I104" s="81">
        <v>0</v>
      </c>
      <c r="J104" s="81">
        <v>0</v>
      </c>
      <c r="K104" s="81">
        <v>0</v>
      </c>
      <c r="L104" s="82">
        <v>0</v>
      </c>
      <c r="M104" s="81">
        <v>0</v>
      </c>
      <c r="N104" s="81">
        <v>0</v>
      </c>
      <c r="O104" s="81">
        <v>0</v>
      </c>
      <c r="P104" s="81">
        <v>0</v>
      </c>
      <c r="Q104" s="81">
        <v>0</v>
      </c>
      <c r="R104" s="81">
        <v>0</v>
      </c>
      <c r="S104" s="81">
        <v>0</v>
      </c>
      <c r="T104" s="81">
        <v>0</v>
      </c>
      <c r="U104" s="81">
        <v>0</v>
      </c>
      <c r="V104" s="81">
        <v>0</v>
      </c>
      <c r="W104" s="81">
        <v>0</v>
      </c>
      <c r="X104" s="81">
        <v>0</v>
      </c>
      <c r="Y104" s="81">
        <v>0</v>
      </c>
      <c r="Z104" s="81"/>
      <c r="AA104" s="81">
        <v>0</v>
      </c>
      <c r="AB104" s="81">
        <v>0</v>
      </c>
      <c r="AC104" s="81">
        <v>0</v>
      </c>
      <c r="AD104" s="81">
        <v>0</v>
      </c>
      <c r="AE104" s="81">
        <v>0</v>
      </c>
      <c r="AF104" s="81">
        <v>0</v>
      </c>
      <c r="AG104" s="81">
        <v>0</v>
      </c>
      <c r="AH104" s="81">
        <v>0</v>
      </c>
      <c r="AI104" s="81">
        <v>0</v>
      </c>
      <c r="AJ104" s="81">
        <v>0</v>
      </c>
      <c r="AK104" s="81">
        <v>0</v>
      </c>
      <c r="AL104" s="81">
        <v>0</v>
      </c>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c r="BV104" s="39"/>
      <c r="BW104" s="39"/>
      <c r="BX104" s="39"/>
      <c r="BY104" s="39"/>
      <c r="BZ104" s="39"/>
      <c r="CA104" s="39"/>
      <c r="CB104" s="39"/>
      <c r="CC104" s="39"/>
      <c r="CD104" s="39"/>
      <c r="CE104" s="39"/>
      <c r="CF104" s="39"/>
      <c r="CG104" s="39"/>
      <c r="CH104" s="39"/>
      <c r="CI104" s="39"/>
      <c r="CJ104" s="39"/>
      <c r="CK104" s="39"/>
      <c r="CL104" s="39"/>
      <c r="CM104" s="39"/>
      <c r="CN104" s="39"/>
      <c r="CO104" s="39"/>
      <c r="CP104" s="39"/>
      <c r="CQ104" s="39"/>
      <c r="CR104" s="39"/>
      <c r="CS104" s="39"/>
      <c r="CT104" s="39"/>
      <c r="CU104" s="39"/>
      <c r="CV104" s="39"/>
      <c r="CW104" s="39"/>
    </row>
    <row r="105" spans="1:101" s="19" customFormat="1">
      <c r="B105" s="19" t="s">
        <v>52</v>
      </c>
      <c r="C105" s="81">
        <v>0</v>
      </c>
      <c r="D105" s="81">
        <v>0</v>
      </c>
      <c r="E105" s="81">
        <v>0</v>
      </c>
      <c r="F105" s="81">
        <v>0</v>
      </c>
      <c r="G105" s="81">
        <v>0</v>
      </c>
      <c r="H105" s="81">
        <v>0</v>
      </c>
      <c r="I105" s="81">
        <v>0</v>
      </c>
      <c r="J105" s="81">
        <v>0</v>
      </c>
      <c r="K105" s="81">
        <v>0</v>
      </c>
      <c r="L105" s="82">
        <v>0</v>
      </c>
      <c r="M105" s="81">
        <v>0</v>
      </c>
      <c r="N105" s="81">
        <v>0</v>
      </c>
      <c r="O105" s="81">
        <v>0</v>
      </c>
      <c r="P105" s="81">
        <v>0</v>
      </c>
      <c r="Q105" s="81">
        <v>0</v>
      </c>
      <c r="R105" s="81">
        <v>0</v>
      </c>
      <c r="S105" s="81">
        <v>0</v>
      </c>
      <c r="T105" s="81">
        <v>0</v>
      </c>
      <c r="U105" s="81">
        <v>0</v>
      </c>
      <c r="V105" s="81">
        <v>0</v>
      </c>
      <c r="W105" s="81">
        <v>0</v>
      </c>
      <c r="X105" s="81">
        <v>0</v>
      </c>
      <c r="Y105" s="81">
        <v>0</v>
      </c>
      <c r="Z105" s="81"/>
      <c r="AA105" s="81">
        <v>0</v>
      </c>
      <c r="AB105" s="81">
        <v>0</v>
      </c>
      <c r="AC105" s="81">
        <v>0</v>
      </c>
      <c r="AD105" s="81">
        <v>0</v>
      </c>
      <c r="AE105" s="81">
        <v>0</v>
      </c>
      <c r="AF105" s="81">
        <v>0</v>
      </c>
      <c r="AG105" s="81">
        <v>0</v>
      </c>
      <c r="AH105" s="81">
        <v>0</v>
      </c>
      <c r="AI105" s="81">
        <v>0</v>
      </c>
      <c r="AJ105" s="81">
        <v>0</v>
      </c>
      <c r="AK105" s="81">
        <v>0</v>
      </c>
      <c r="AL105" s="81">
        <v>0</v>
      </c>
      <c r="AM105" s="39"/>
      <c r="AN105" s="39"/>
      <c r="AO105" s="39"/>
      <c r="AP105" s="39"/>
      <c r="AQ105" s="39"/>
      <c r="AR105" s="39"/>
      <c r="AS105" s="39"/>
      <c r="AT105" s="39"/>
      <c r="AU105" s="39"/>
      <c r="AV105" s="39"/>
      <c r="AW105" s="39"/>
      <c r="AX105" s="39"/>
      <c r="AY105" s="39"/>
      <c r="AZ105" s="39"/>
      <c r="BA105" s="39"/>
      <c r="BB105" s="39"/>
      <c r="BC105" s="39"/>
      <c r="BD105" s="39"/>
      <c r="BE105" s="39"/>
      <c r="BF105" s="39"/>
      <c r="BG105" s="39"/>
      <c r="BH105" s="39"/>
      <c r="BI105" s="39"/>
      <c r="BJ105" s="39"/>
      <c r="BK105" s="39"/>
      <c r="BL105" s="39"/>
      <c r="BM105" s="39"/>
      <c r="BN105" s="39"/>
      <c r="BO105" s="39"/>
      <c r="BP105" s="39"/>
      <c r="BQ105" s="39"/>
      <c r="BR105" s="39"/>
      <c r="BS105" s="39"/>
      <c r="BT105" s="39"/>
      <c r="BU105" s="39"/>
      <c r="BV105" s="39"/>
      <c r="BW105" s="39"/>
      <c r="BX105" s="39"/>
      <c r="BY105" s="39"/>
      <c r="BZ105" s="39"/>
      <c r="CA105" s="39"/>
      <c r="CB105" s="39"/>
      <c r="CC105" s="39"/>
      <c r="CD105" s="39"/>
      <c r="CE105" s="39"/>
      <c r="CF105" s="39"/>
      <c r="CG105" s="39"/>
      <c r="CH105" s="39"/>
      <c r="CI105" s="39"/>
      <c r="CJ105" s="39"/>
      <c r="CK105" s="39"/>
      <c r="CL105" s="39"/>
      <c r="CM105" s="39"/>
      <c r="CN105" s="39"/>
      <c r="CO105" s="39"/>
      <c r="CP105" s="39"/>
      <c r="CQ105" s="39"/>
      <c r="CR105" s="39"/>
      <c r="CS105" s="39"/>
      <c r="CT105" s="39"/>
      <c r="CU105" s="39"/>
      <c r="CV105" s="39"/>
      <c r="CW105" s="39"/>
    </row>
    <row r="106" spans="1:101" s="19" customFormat="1">
      <c r="B106" s="19" t="s">
        <v>53</v>
      </c>
      <c r="C106" s="39">
        <v>1975.2653394371532</v>
      </c>
      <c r="D106" s="39">
        <v>535.74876262295732</v>
      </c>
      <c r="E106" s="39">
        <v>107.14975252459148</v>
      </c>
      <c r="F106" s="39">
        <v>642.89851514754878</v>
      </c>
      <c r="G106" s="39">
        <v>906.19397904831499</v>
      </c>
      <c r="H106" s="39">
        <v>1281.2594185024177</v>
      </c>
      <c r="I106" s="39">
        <v>2851.156692850841</v>
      </c>
      <c r="J106" s="39">
        <v>7.3835440067772158</v>
      </c>
      <c r="K106" s="39">
        <v>23.972724590671021</v>
      </c>
      <c r="L106" s="72">
        <v>1.4163044521314587</v>
      </c>
      <c r="M106" s="39">
        <v>18.765170157684295</v>
      </c>
      <c r="N106" s="44">
        <v>125.93877480734199</v>
      </c>
      <c r="O106" s="44">
        <v>117.8175629420238</v>
      </c>
      <c r="P106" s="44">
        <v>136.29462156821782</v>
      </c>
      <c r="Q106" s="44">
        <v>118.57510413263793</v>
      </c>
      <c r="R106" s="44">
        <v>120.84306298823243</v>
      </c>
      <c r="S106" s="44">
        <v>108.94392628482063</v>
      </c>
      <c r="T106" s="44">
        <v>100.58595633618624</v>
      </c>
      <c r="U106" s="44">
        <v>105.62056802562611</v>
      </c>
      <c r="V106" s="44">
        <v>93.092490588835716</v>
      </c>
      <c r="W106" s="44">
        <v>106.83917204752011</v>
      </c>
      <c r="X106" s="44">
        <v>103.37053122577684</v>
      </c>
      <c r="Y106" s="44">
        <v>117.58628275123792</v>
      </c>
      <c r="Z106" s="44"/>
      <c r="AA106" s="44">
        <v>61.79694958222484</v>
      </c>
      <c r="AB106" s="44">
        <v>54.991729611958633</v>
      </c>
      <c r="AC106" s="44">
        <v>53.794918178737589</v>
      </c>
      <c r="AD106" s="44">
        <v>54.486164721850173</v>
      </c>
      <c r="AE106" s="44">
        <v>54.772249627214812</v>
      </c>
      <c r="AF106" s="44">
        <v>44.876535884660839</v>
      </c>
      <c r="AG106" s="44">
        <v>50.604069617067154</v>
      </c>
      <c r="AH106" s="44">
        <v>42.563579665936466</v>
      </c>
      <c r="AI106" s="44">
        <v>47.986664082435063</v>
      </c>
      <c r="AJ106" s="44">
        <v>43.060066046802774</v>
      </c>
      <c r="AK106" s="44">
        <v>52.477952320265459</v>
      </c>
      <c r="AL106" s="44">
        <v>58.346406399541642</v>
      </c>
      <c r="AM106" s="39"/>
      <c r="AN106" s="39"/>
      <c r="AO106" s="39"/>
      <c r="AP106" s="39"/>
      <c r="AQ106" s="39"/>
      <c r="AR106" s="39"/>
      <c r="AS106" s="39"/>
      <c r="AT106" s="39"/>
      <c r="AU106" s="39"/>
      <c r="AV106" s="39"/>
      <c r="AW106" s="39"/>
      <c r="AX106" s="39"/>
      <c r="AY106" s="39"/>
      <c r="AZ106" s="39"/>
      <c r="BA106" s="39"/>
      <c r="BB106" s="39"/>
      <c r="BC106" s="39"/>
      <c r="BD106" s="39"/>
      <c r="BE106" s="39"/>
      <c r="BF106" s="39"/>
      <c r="BG106" s="39"/>
      <c r="BH106" s="39"/>
      <c r="BI106" s="39"/>
      <c r="BJ106" s="39"/>
      <c r="BK106" s="39"/>
      <c r="BL106" s="39"/>
      <c r="BM106" s="39"/>
      <c r="BN106" s="39"/>
      <c r="BO106" s="39"/>
      <c r="BP106" s="39"/>
      <c r="BQ106" s="39"/>
      <c r="BR106" s="39"/>
      <c r="BS106" s="39"/>
      <c r="BT106" s="39"/>
      <c r="BU106" s="39"/>
      <c r="BV106" s="39"/>
      <c r="BW106" s="39"/>
      <c r="BX106" s="39"/>
      <c r="BY106" s="39"/>
      <c r="BZ106" s="39"/>
      <c r="CA106" s="39"/>
      <c r="CB106" s="39"/>
      <c r="CC106" s="39"/>
      <c r="CD106" s="39"/>
      <c r="CE106" s="39"/>
      <c r="CF106" s="39"/>
      <c r="CG106" s="39"/>
      <c r="CH106" s="39"/>
      <c r="CI106" s="39"/>
      <c r="CJ106" s="39"/>
      <c r="CK106" s="39"/>
      <c r="CL106" s="39"/>
      <c r="CM106" s="39"/>
      <c r="CN106" s="39"/>
      <c r="CO106" s="39"/>
      <c r="CP106" s="39"/>
      <c r="CQ106" s="39"/>
      <c r="CR106" s="39"/>
      <c r="CS106" s="39"/>
      <c r="CT106" s="39"/>
      <c r="CU106" s="39"/>
      <c r="CV106" s="39"/>
      <c r="CW106" s="39"/>
    </row>
    <row r="107" spans="1:101" s="19" customFormat="1">
      <c r="B107" s="19" t="s">
        <v>54</v>
      </c>
      <c r="C107" s="39">
        <v>1636.304877324772</v>
      </c>
      <c r="D107" s="39">
        <v>574.82565137567508</v>
      </c>
      <c r="E107" s="39">
        <v>114.96513027513502</v>
      </c>
      <c r="F107" s="39">
        <v>689.79078165081012</v>
      </c>
      <c r="G107" s="39">
        <v>972.29070904221135</v>
      </c>
      <c r="H107" s="39">
        <v>1061.3921045216177</v>
      </c>
      <c r="I107" s="39">
        <v>3692.8125870652007</v>
      </c>
      <c r="J107" s="39">
        <v>12.451496698696104</v>
      </c>
      <c r="K107" s="39">
        <v>33.937771031814819</v>
      </c>
      <c r="L107" s="72">
        <v>1.0961979147007819</v>
      </c>
      <c r="M107" s="39">
        <v>15.545020124535538</v>
      </c>
      <c r="N107" s="44">
        <v>104.32736673255258</v>
      </c>
      <c r="O107" s="44">
        <v>97.599775092234225</v>
      </c>
      <c r="P107" s="44">
        <v>112.90612434315166</v>
      </c>
      <c r="Q107" s="44">
        <v>98.227320323868568</v>
      </c>
      <c r="R107" s="44">
        <v>100.10609177947393</v>
      </c>
      <c r="S107" s="44">
        <v>90.248876632219307</v>
      </c>
      <c r="T107" s="44">
        <v>83.325155186582379</v>
      </c>
      <c r="U107" s="44">
        <v>87.49581494473631</v>
      </c>
      <c r="V107" s="44">
        <v>77.117586863660406</v>
      </c>
      <c r="W107" s="44">
        <v>88.505303475082741</v>
      </c>
      <c r="X107" s="44">
        <v>85.631890075380397</v>
      </c>
      <c r="Y107" s="44">
        <v>97.408183159416055</v>
      </c>
      <c r="Z107" s="44"/>
      <c r="AA107" s="44">
        <v>51.192438801159255</v>
      </c>
      <c r="AB107" s="44">
        <v>45.555011562250911</v>
      </c>
      <c r="AC107" s="44">
        <v>44.563575957971196</v>
      </c>
      <c r="AD107" s="44">
        <v>45.136202869073344</v>
      </c>
      <c r="AE107" s="44">
        <v>45.37319489066703</v>
      </c>
      <c r="AF107" s="44">
        <v>37.175610324046318</v>
      </c>
      <c r="AG107" s="44">
        <v>41.920284973199614</v>
      </c>
      <c r="AH107" s="44">
        <v>35.259563165128526</v>
      </c>
      <c r="AI107" s="44">
        <v>39.752032760828101</v>
      </c>
      <c r="AJ107" s="44">
        <v>35.670851243908032</v>
      </c>
      <c r="AK107" s="44">
        <v>43.472604727694765</v>
      </c>
      <c r="AL107" s="44">
        <v>48.334017440486214</v>
      </c>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c r="BV107" s="39"/>
      <c r="BW107" s="39"/>
      <c r="BX107" s="39"/>
      <c r="BY107" s="39"/>
      <c r="BZ107" s="39"/>
      <c r="CA107" s="39"/>
      <c r="CB107" s="39"/>
      <c r="CC107" s="39"/>
      <c r="CD107" s="39"/>
      <c r="CE107" s="39"/>
      <c r="CF107" s="39"/>
      <c r="CG107" s="39"/>
      <c r="CH107" s="39"/>
      <c r="CI107" s="39"/>
      <c r="CJ107" s="39"/>
      <c r="CK107" s="39"/>
      <c r="CL107" s="39"/>
      <c r="CM107" s="39"/>
      <c r="CN107" s="39"/>
      <c r="CO107" s="39"/>
      <c r="CP107" s="39"/>
      <c r="CQ107" s="39"/>
      <c r="CR107" s="39"/>
      <c r="CS107" s="39"/>
      <c r="CT107" s="39"/>
      <c r="CU107" s="39"/>
      <c r="CV107" s="39"/>
      <c r="CW107" s="39"/>
    </row>
    <row r="108" spans="1:101" s="19" customFormat="1">
      <c r="B108" s="19" t="s">
        <v>55</v>
      </c>
      <c r="C108" s="81">
        <v>0</v>
      </c>
      <c r="D108" s="81">
        <v>0</v>
      </c>
      <c r="E108" s="81">
        <v>0</v>
      </c>
      <c r="F108" s="81">
        <v>0</v>
      </c>
      <c r="G108" s="81">
        <v>0</v>
      </c>
      <c r="H108" s="81">
        <v>0</v>
      </c>
      <c r="I108" s="81">
        <v>0</v>
      </c>
      <c r="J108" s="81">
        <v>0</v>
      </c>
      <c r="K108" s="81">
        <v>0</v>
      </c>
      <c r="L108" s="82">
        <v>0</v>
      </c>
      <c r="M108" s="81">
        <v>0</v>
      </c>
      <c r="N108" s="81">
        <v>0</v>
      </c>
      <c r="O108" s="81">
        <v>0</v>
      </c>
      <c r="P108" s="81">
        <v>0</v>
      </c>
      <c r="Q108" s="81">
        <v>0</v>
      </c>
      <c r="R108" s="81">
        <v>0</v>
      </c>
      <c r="S108" s="81">
        <v>0</v>
      </c>
      <c r="T108" s="81">
        <v>0</v>
      </c>
      <c r="U108" s="81">
        <v>0</v>
      </c>
      <c r="V108" s="81">
        <v>0</v>
      </c>
      <c r="W108" s="81">
        <v>0</v>
      </c>
      <c r="X108" s="81">
        <v>0</v>
      </c>
      <c r="Y108" s="81">
        <v>0</v>
      </c>
      <c r="Z108" s="81"/>
      <c r="AA108" s="81">
        <v>0</v>
      </c>
      <c r="AB108" s="81">
        <v>0</v>
      </c>
      <c r="AC108" s="81">
        <v>0</v>
      </c>
      <c r="AD108" s="81">
        <v>0</v>
      </c>
      <c r="AE108" s="81">
        <v>0</v>
      </c>
      <c r="AF108" s="81">
        <v>0</v>
      </c>
      <c r="AG108" s="81">
        <v>0</v>
      </c>
      <c r="AH108" s="81">
        <v>0</v>
      </c>
      <c r="AI108" s="81">
        <v>0</v>
      </c>
      <c r="AJ108" s="81">
        <v>0</v>
      </c>
      <c r="AK108" s="81">
        <v>0</v>
      </c>
      <c r="AL108" s="81">
        <v>0</v>
      </c>
      <c r="AM108" s="39"/>
      <c r="AN108" s="39"/>
      <c r="AO108" s="39"/>
      <c r="AP108" s="39"/>
      <c r="AQ108" s="39"/>
      <c r="AR108" s="39"/>
      <c r="AS108" s="39"/>
      <c r="AT108" s="39"/>
      <c r="AU108" s="39"/>
      <c r="AV108" s="39"/>
      <c r="AW108" s="39"/>
      <c r="AX108" s="39"/>
      <c r="AY108" s="39"/>
      <c r="AZ108" s="39"/>
      <c r="BA108" s="39"/>
      <c r="BB108" s="39"/>
      <c r="BC108" s="39"/>
      <c r="BD108" s="39"/>
      <c r="BE108" s="39"/>
      <c r="BF108" s="39"/>
      <c r="BG108" s="39"/>
      <c r="BH108" s="39"/>
      <c r="BI108" s="39"/>
      <c r="BJ108" s="39"/>
      <c r="BK108" s="39"/>
      <c r="BL108" s="39"/>
      <c r="BM108" s="39"/>
      <c r="BN108" s="39"/>
      <c r="BO108" s="39"/>
      <c r="BP108" s="39"/>
      <c r="BQ108" s="39"/>
      <c r="BR108" s="39"/>
      <c r="BS108" s="39"/>
      <c r="BT108" s="39"/>
      <c r="BU108" s="39"/>
      <c r="BV108" s="39"/>
      <c r="BW108" s="39"/>
      <c r="BX108" s="39"/>
      <c r="BY108" s="39"/>
      <c r="BZ108" s="39"/>
      <c r="CA108" s="39"/>
      <c r="CB108" s="39"/>
      <c r="CC108" s="39"/>
      <c r="CD108" s="39"/>
      <c r="CE108" s="39"/>
      <c r="CF108" s="39"/>
      <c r="CG108" s="39"/>
      <c r="CH108" s="39"/>
      <c r="CI108" s="39"/>
      <c r="CJ108" s="39"/>
      <c r="CK108" s="39"/>
      <c r="CL108" s="39"/>
      <c r="CM108" s="39"/>
      <c r="CN108" s="39"/>
      <c r="CO108" s="39"/>
      <c r="CP108" s="39"/>
      <c r="CQ108" s="39"/>
      <c r="CR108" s="39"/>
      <c r="CS108" s="39"/>
      <c r="CT108" s="39"/>
      <c r="CU108" s="39"/>
      <c r="CV108" s="39"/>
      <c r="CW108" s="39"/>
    </row>
    <row r="109" spans="1:101" s="19" customFormat="1">
      <c r="B109" s="19" t="s">
        <v>56</v>
      </c>
      <c r="C109" s="81">
        <v>0</v>
      </c>
      <c r="D109" s="81">
        <v>0</v>
      </c>
      <c r="E109" s="81">
        <v>0</v>
      </c>
      <c r="F109" s="81">
        <v>0</v>
      </c>
      <c r="G109" s="81">
        <v>0</v>
      </c>
      <c r="H109" s="81">
        <v>0</v>
      </c>
      <c r="I109" s="81">
        <v>0</v>
      </c>
      <c r="J109" s="81">
        <v>0</v>
      </c>
      <c r="K109" s="81">
        <v>0</v>
      </c>
      <c r="L109" s="82">
        <v>0</v>
      </c>
      <c r="M109" s="81">
        <v>0</v>
      </c>
      <c r="N109" s="81">
        <v>0</v>
      </c>
      <c r="O109" s="81">
        <v>0</v>
      </c>
      <c r="P109" s="81">
        <v>0</v>
      </c>
      <c r="Q109" s="81">
        <v>0</v>
      </c>
      <c r="R109" s="81">
        <v>0</v>
      </c>
      <c r="S109" s="81">
        <v>0</v>
      </c>
      <c r="T109" s="81">
        <v>0</v>
      </c>
      <c r="U109" s="81">
        <v>0</v>
      </c>
      <c r="V109" s="81">
        <v>0</v>
      </c>
      <c r="W109" s="81">
        <v>0</v>
      </c>
      <c r="X109" s="81">
        <v>0</v>
      </c>
      <c r="Y109" s="81">
        <v>0</v>
      </c>
      <c r="Z109" s="81"/>
      <c r="AA109" s="81">
        <v>0</v>
      </c>
      <c r="AB109" s="81">
        <v>0</v>
      </c>
      <c r="AC109" s="81">
        <v>0</v>
      </c>
      <c r="AD109" s="81">
        <v>0</v>
      </c>
      <c r="AE109" s="81">
        <v>0</v>
      </c>
      <c r="AF109" s="81">
        <v>0</v>
      </c>
      <c r="AG109" s="81">
        <v>0</v>
      </c>
      <c r="AH109" s="81">
        <v>0</v>
      </c>
      <c r="AI109" s="81">
        <v>0</v>
      </c>
      <c r="AJ109" s="81">
        <v>0</v>
      </c>
      <c r="AK109" s="81">
        <v>0</v>
      </c>
      <c r="AL109" s="81">
        <v>0</v>
      </c>
      <c r="AM109" s="39"/>
      <c r="AN109" s="39"/>
      <c r="AO109" s="39"/>
      <c r="AP109" s="39"/>
      <c r="AQ109" s="39"/>
      <c r="AR109" s="39"/>
      <c r="AS109" s="39"/>
      <c r="AT109" s="39"/>
      <c r="AU109" s="39"/>
      <c r="AV109" s="39"/>
      <c r="AW109" s="39"/>
      <c r="AX109" s="39"/>
      <c r="AY109" s="39"/>
      <c r="AZ109" s="39"/>
      <c r="BA109" s="39"/>
      <c r="BB109" s="39"/>
      <c r="BC109" s="39"/>
      <c r="BD109" s="39"/>
      <c r="BE109" s="39"/>
      <c r="BF109" s="39"/>
      <c r="BG109" s="39"/>
      <c r="BH109" s="39"/>
      <c r="BI109" s="39"/>
      <c r="BJ109" s="39"/>
      <c r="BK109" s="39"/>
      <c r="BL109" s="39"/>
      <c r="BM109" s="39"/>
      <c r="BN109" s="39"/>
      <c r="BO109" s="39"/>
      <c r="BP109" s="39"/>
      <c r="BQ109" s="39"/>
      <c r="BR109" s="39"/>
      <c r="BS109" s="39"/>
      <c r="BT109" s="39"/>
      <c r="BU109" s="39"/>
      <c r="BV109" s="39"/>
      <c r="BW109" s="39"/>
      <c r="BX109" s="39"/>
      <c r="BY109" s="39"/>
      <c r="BZ109" s="39"/>
      <c r="CA109" s="39"/>
      <c r="CB109" s="39"/>
      <c r="CC109" s="39"/>
      <c r="CD109" s="39"/>
      <c r="CE109" s="39"/>
      <c r="CF109" s="39"/>
      <c r="CG109" s="39"/>
      <c r="CH109" s="39"/>
      <c r="CI109" s="39"/>
      <c r="CJ109" s="39"/>
      <c r="CK109" s="39"/>
      <c r="CL109" s="39"/>
      <c r="CM109" s="39"/>
      <c r="CN109" s="39"/>
      <c r="CO109" s="39"/>
      <c r="CP109" s="39"/>
      <c r="CQ109" s="39"/>
      <c r="CR109" s="39"/>
      <c r="CS109" s="39"/>
      <c r="CT109" s="39"/>
      <c r="CU109" s="39"/>
      <c r="CV109" s="39"/>
      <c r="CW109" s="39"/>
    </row>
    <row r="110" spans="1:101" s="19" customFormat="1">
      <c r="B110" s="19" t="s">
        <v>57</v>
      </c>
      <c r="C110" s="81">
        <v>0</v>
      </c>
      <c r="D110" s="81">
        <v>0</v>
      </c>
      <c r="E110" s="81">
        <v>0</v>
      </c>
      <c r="F110" s="81">
        <v>0</v>
      </c>
      <c r="G110" s="81">
        <v>0</v>
      </c>
      <c r="H110" s="81">
        <v>0</v>
      </c>
      <c r="I110" s="81">
        <v>0</v>
      </c>
      <c r="J110" s="81">
        <v>0</v>
      </c>
      <c r="K110" s="81">
        <v>0</v>
      </c>
      <c r="L110" s="82">
        <v>0</v>
      </c>
      <c r="M110" s="81">
        <v>0</v>
      </c>
      <c r="N110" s="81">
        <v>0</v>
      </c>
      <c r="O110" s="81">
        <v>0</v>
      </c>
      <c r="P110" s="81">
        <v>0</v>
      </c>
      <c r="Q110" s="81">
        <v>0</v>
      </c>
      <c r="R110" s="81">
        <v>0</v>
      </c>
      <c r="S110" s="81">
        <v>0</v>
      </c>
      <c r="T110" s="81">
        <v>0</v>
      </c>
      <c r="U110" s="81">
        <v>0</v>
      </c>
      <c r="V110" s="81">
        <v>0</v>
      </c>
      <c r="W110" s="81">
        <v>0</v>
      </c>
      <c r="X110" s="81">
        <v>0</v>
      </c>
      <c r="Y110" s="81">
        <v>0</v>
      </c>
      <c r="Z110" s="81"/>
      <c r="AA110" s="81">
        <v>0</v>
      </c>
      <c r="AB110" s="81">
        <v>0</v>
      </c>
      <c r="AC110" s="81">
        <v>0</v>
      </c>
      <c r="AD110" s="81">
        <v>0</v>
      </c>
      <c r="AE110" s="81">
        <v>0</v>
      </c>
      <c r="AF110" s="81">
        <v>0</v>
      </c>
      <c r="AG110" s="81">
        <v>0</v>
      </c>
      <c r="AH110" s="81">
        <v>0</v>
      </c>
      <c r="AI110" s="81">
        <v>0</v>
      </c>
      <c r="AJ110" s="81">
        <v>0</v>
      </c>
      <c r="AK110" s="81">
        <v>0</v>
      </c>
      <c r="AL110" s="81">
        <v>0</v>
      </c>
      <c r="AM110" s="39"/>
      <c r="AN110" s="39"/>
      <c r="AO110" s="39"/>
      <c r="AP110" s="39"/>
      <c r="AQ110" s="39"/>
      <c r="AR110" s="39"/>
      <c r="AS110" s="39"/>
      <c r="AT110" s="39"/>
      <c r="AU110" s="39"/>
      <c r="AV110" s="39"/>
      <c r="AW110" s="39"/>
      <c r="AX110" s="39"/>
      <c r="AY110" s="39"/>
      <c r="AZ110" s="39"/>
      <c r="BA110" s="39"/>
      <c r="BB110" s="39"/>
      <c r="BC110" s="39"/>
      <c r="BD110" s="39"/>
      <c r="BE110" s="39"/>
      <c r="BF110" s="39"/>
      <c r="BG110" s="39"/>
      <c r="BH110" s="39"/>
      <c r="BI110" s="39"/>
      <c r="BJ110" s="39"/>
      <c r="BK110" s="39"/>
      <c r="BL110" s="39"/>
      <c r="BM110" s="39"/>
      <c r="BN110" s="39"/>
      <c r="BO110" s="39"/>
      <c r="BP110" s="39"/>
      <c r="BQ110" s="39"/>
      <c r="BR110" s="39"/>
      <c r="BS110" s="39"/>
      <c r="BT110" s="39"/>
      <c r="BU110" s="39"/>
      <c r="BV110" s="39"/>
      <c r="BW110" s="39"/>
      <c r="BX110" s="39"/>
      <c r="BY110" s="39"/>
      <c r="BZ110" s="39"/>
      <c r="CA110" s="39"/>
      <c r="CB110" s="39"/>
      <c r="CC110" s="39"/>
      <c r="CD110" s="39"/>
      <c r="CE110" s="39"/>
      <c r="CF110" s="39"/>
      <c r="CG110" s="39"/>
      <c r="CH110" s="39"/>
      <c r="CI110" s="39"/>
      <c r="CJ110" s="39"/>
      <c r="CK110" s="39"/>
      <c r="CL110" s="39"/>
      <c r="CM110" s="39"/>
      <c r="CN110" s="39"/>
      <c r="CO110" s="39"/>
      <c r="CP110" s="39"/>
      <c r="CQ110" s="39"/>
      <c r="CR110" s="39"/>
      <c r="CS110" s="39"/>
      <c r="CT110" s="39"/>
      <c r="CU110" s="39"/>
      <c r="CV110" s="39"/>
      <c r="CW110" s="39"/>
    </row>
    <row r="111" spans="1:101" s="19" customFormat="1">
      <c r="B111" s="19" t="s">
        <v>58</v>
      </c>
      <c r="C111" s="81">
        <v>0</v>
      </c>
      <c r="D111" s="81">
        <v>0</v>
      </c>
      <c r="E111" s="81">
        <v>0</v>
      </c>
      <c r="F111" s="81">
        <v>0</v>
      </c>
      <c r="G111" s="81">
        <v>0</v>
      </c>
      <c r="H111" s="81">
        <v>0</v>
      </c>
      <c r="I111" s="81">
        <v>0</v>
      </c>
      <c r="J111" s="81">
        <v>0</v>
      </c>
      <c r="K111" s="81">
        <v>0</v>
      </c>
      <c r="L111" s="82">
        <v>0</v>
      </c>
      <c r="M111" s="81">
        <v>0</v>
      </c>
      <c r="N111" s="81">
        <v>0</v>
      </c>
      <c r="O111" s="81">
        <v>0</v>
      </c>
      <c r="P111" s="81">
        <v>0</v>
      </c>
      <c r="Q111" s="81">
        <v>0</v>
      </c>
      <c r="R111" s="81">
        <v>0</v>
      </c>
      <c r="S111" s="81">
        <v>0</v>
      </c>
      <c r="T111" s="81">
        <v>0</v>
      </c>
      <c r="U111" s="81">
        <v>0</v>
      </c>
      <c r="V111" s="81">
        <v>0</v>
      </c>
      <c r="W111" s="81">
        <v>0</v>
      </c>
      <c r="X111" s="81">
        <v>0</v>
      </c>
      <c r="Y111" s="81">
        <v>0</v>
      </c>
      <c r="Z111" s="81"/>
      <c r="AA111" s="81">
        <v>0</v>
      </c>
      <c r="AB111" s="81">
        <v>0</v>
      </c>
      <c r="AC111" s="81">
        <v>0</v>
      </c>
      <c r="AD111" s="81">
        <v>0</v>
      </c>
      <c r="AE111" s="81">
        <v>0</v>
      </c>
      <c r="AF111" s="81">
        <v>0</v>
      </c>
      <c r="AG111" s="81">
        <v>0</v>
      </c>
      <c r="AH111" s="81">
        <v>0</v>
      </c>
      <c r="AI111" s="81">
        <v>0</v>
      </c>
      <c r="AJ111" s="81">
        <v>0</v>
      </c>
      <c r="AK111" s="81">
        <v>0</v>
      </c>
      <c r="AL111" s="81">
        <v>0</v>
      </c>
      <c r="AM111" s="39"/>
      <c r="AN111" s="39"/>
      <c r="AO111" s="39"/>
      <c r="AP111" s="39"/>
      <c r="AQ111" s="39"/>
      <c r="AR111" s="39"/>
      <c r="AS111" s="39"/>
      <c r="AT111" s="39"/>
      <c r="AU111" s="39"/>
      <c r="AV111" s="39"/>
      <c r="AW111" s="39"/>
      <c r="AX111" s="39"/>
      <c r="AY111" s="39"/>
      <c r="AZ111" s="39"/>
      <c r="BA111" s="39"/>
      <c r="BB111" s="39"/>
      <c r="BC111" s="39"/>
      <c r="BD111" s="39"/>
      <c r="BE111" s="39"/>
      <c r="BF111" s="39"/>
      <c r="BG111" s="39"/>
      <c r="BH111" s="39"/>
      <c r="BI111" s="39"/>
      <c r="BJ111" s="39"/>
      <c r="BK111" s="39"/>
      <c r="BL111" s="39"/>
      <c r="BM111" s="39"/>
      <c r="BN111" s="39"/>
      <c r="BO111" s="39"/>
      <c r="BP111" s="39"/>
      <c r="BQ111" s="39"/>
      <c r="BR111" s="39"/>
      <c r="BS111" s="39"/>
      <c r="BT111" s="39"/>
      <c r="BU111" s="39"/>
      <c r="BV111" s="39"/>
      <c r="BW111" s="39"/>
      <c r="BX111" s="39"/>
      <c r="BY111" s="39"/>
      <c r="BZ111" s="39"/>
      <c r="CA111" s="39"/>
      <c r="CB111" s="39"/>
      <c r="CC111" s="39"/>
      <c r="CD111" s="39"/>
      <c r="CE111" s="39"/>
      <c r="CF111" s="39"/>
      <c r="CG111" s="39"/>
      <c r="CH111" s="39"/>
      <c r="CI111" s="39"/>
      <c r="CJ111" s="39"/>
      <c r="CK111" s="39"/>
      <c r="CL111" s="39"/>
      <c r="CM111" s="39"/>
      <c r="CN111" s="39"/>
      <c r="CO111" s="39"/>
      <c r="CP111" s="39"/>
      <c r="CQ111" s="39"/>
      <c r="CR111" s="39"/>
      <c r="CS111" s="39"/>
      <c r="CT111" s="39"/>
      <c r="CU111" s="39"/>
      <c r="CV111" s="39"/>
      <c r="CW111" s="39"/>
    </row>
    <row r="112" spans="1:101" s="19" customFormat="1">
      <c r="B112" s="19" t="s">
        <v>59</v>
      </c>
      <c r="C112" s="81">
        <v>0</v>
      </c>
      <c r="D112" s="81">
        <v>0</v>
      </c>
      <c r="E112" s="81">
        <v>0</v>
      </c>
      <c r="F112" s="81">
        <v>0</v>
      </c>
      <c r="G112" s="81">
        <v>0</v>
      </c>
      <c r="H112" s="81">
        <v>0</v>
      </c>
      <c r="I112" s="81">
        <v>0</v>
      </c>
      <c r="J112" s="81">
        <v>0</v>
      </c>
      <c r="K112" s="81">
        <v>0</v>
      </c>
      <c r="L112" s="82">
        <v>0</v>
      </c>
      <c r="M112" s="81">
        <v>0</v>
      </c>
      <c r="N112" s="81">
        <v>0</v>
      </c>
      <c r="O112" s="81">
        <v>0</v>
      </c>
      <c r="P112" s="81">
        <v>0</v>
      </c>
      <c r="Q112" s="81">
        <v>0</v>
      </c>
      <c r="R112" s="81">
        <v>0</v>
      </c>
      <c r="S112" s="81">
        <v>0</v>
      </c>
      <c r="T112" s="81">
        <v>0</v>
      </c>
      <c r="U112" s="81">
        <v>0</v>
      </c>
      <c r="V112" s="81">
        <v>0</v>
      </c>
      <c r="W112" s="81">
        <v>0</v>
      </c>
      <c r="X112" s="81">
        <v>0</v>
      </c>
      <c r="Y112" s="81">
        <v>0</v>
      </c>
      <c r="Z112" s="81"/>
      <c r="AA112" s="81">
        <v>0</v>
      </c>
      <c r="AB112" s="81">
        <v>0</v>
      </c>
      <c r="AC112" s="81">
        <v>0</v>
      </c>
      <c r="AD112" s="81">
        <v>0</v>
      </c>
      <c r="AE112" s="81">
        <v>0</v>
      </c>
      <c r="AF112" s="81">
        <v>0</v>
      </c>
      <c r="AG112" s="81">
        <v>0</v>
      </c>
      <c r="AH112" s="81">
        <v>0</v>
      </c>
      <c r="AI112" s="81">
        <v>0</v>
      </c>
      <c r="AJ112" s="81">
        <v>0</v>
      </c>
      <c r="AK112" s="81">
        <v>0</v>
      </c>
      <c r="AL112" s="81">
        <v>0</v>
      </c>
      <c r="AM112" s="39"/>
      <c r="AN112" s="39"/>
      <c r="AO112" s="39"/>
      <c r="AP112" s="39"/>
      <c r="AQ112" s="39"/>
      <c r="AR112" s="39"/>
      <c r="AS112" s="39"/>
      <c r="AT112" s="39"/>
      <c r="AU112" s="39"/>
      <c r="AV112" s="39"/>
      <c r="AW112" s="39"/>
      <c r="AX112" s="39"/>
      <c r="AY112" s="39"/>
      <c r="AZ112" s="39"/>
      <c r="BA112" s="39"/>
      <c r="BB112" s="39"/>
      <c r="BC112" s="39"/>
      <c r="BD112" s="39"/>
      <c r="BE112" s="39"/>
      <c r="BF112" s="39"/>
      <c r="BG112" s="39"/>
      <c r="BH112" s="39"/>
      <c r="BI112" s="39"/>
      <c r="BJ112" s="39"/>
      <c r="BK112" s="39"/>
      <c r="BL112" s="39"/>
      <c r="BM112" s="39"/>
      <c r="BN112" s="39"/>
      <c r="BO112" s="39"/>
      <c r="BP112" s="39"/>
      <c r="BQ112" s="39"/>
      <c r="BR112" s="39"/>
      <c r="BS112" s="39"/>
      <c r="BT112" s="39"/>
      <c r="BU112" s="39"/>
      <c r="BV112" s="39"/>
      <c r="BW112" s="39"/>
      <c r="BX112" s="39"/>
      <c r="BY112" s="39"/>
      <c r="BZ112" s="39"/>
      <c r="CA112" s="39"/>
      <c r="CB112" s="39"/>
      <c r="CC112" s="39"/>
      <c r="CD112" s="39"/>
      <c r="CE112" s="39"/>
      <c r="CF112" s="39"/>
      <c r="CG112" s="39"/>
      <c r="CH112" s="39"/>
      <c r="CI112" s="39"/>
      <c r="CJ112" s="39"/>
      <c r="CK112" s="39"/>
      <c r="CL112" s="39"/>
      <c r="CM112" s="39"/>
      <c r="CN112" s="39"/>
      <c r="CO112" s="39"/>
      <c r="CP112" s="39"/>
      <c r="CQ112" s="39"/>
      <c r="CR112" s="39"/>
      <c r="CS112" s="39"/>
      <c r="CT112" s="39"/>
      <c r="CU112" s="39"/>
      <c r="CV112" s="39"/>
      <c r="CW112" s="39"/>
    </row>
    <row r="113" spans="1:101" s="19" customFormat="1">
      <c r="B113" s="19" t="s">
        <v>60</v>
      </c>
      <c r="C113" s="81">
        <v>0</v>
      </c>
      <c r="D113" s="81">
        <v>0</v>
      </c>
      <c r="E113" s="81">
        <v>0</v>
      </c>
      <c r="F113" s="81">
        <v>0</v>
      </c>
      <c r="G113" s="81">
        <v>0</v>
      </c>
      <c r="H113" s="81">
        <v>0</v>
      </c>
      <c r="I113" s="81">
        <v>0</v>
      </c>
      <c r="J113" s="81">
        <v>0</v>
      </c>
      <c r="K113" s="81">
        <v>0</v>
      </c>
      <c r="L113" s="82">
        <v>0</v>
      </c>
      <c r="M113" s="81">
        <v>0</v>
      </c>
      <c r="N113" s="81">
        <v>0</v>
      </c>
      <c r="O113" s="81">
        <v>0</v>
      </c>
      <c r="P113" s="81">
        <v>0</v>
      </c>
      <c r="Q113" s="81">
        <v>0</v>
      </c>
      <c r="R113" s="81">
        <v>0</v>
      </c>
      <c r="S113" s="81">
        <v>0</v>
      </c>
      <c r="T113" s="81">
        <v>0</v>
      </c>
      <c r="U113" s="81">
        <v>0</v>
      </c>
      <c r="V113" s="81">
        <v>0</v>
      </c>
      <c r="W113" s="81">
        <v>0</v>
      </c>
      <c r="X113" s="81">
        <v>0</v>
      </c>
      <c r="Y113" s="81">
        <v>0</v>
      </c>
      <c r="Z113" s="81"/>
      <c r="AA113" s="81">
        <v>0</v>
      </c>
      <c r="AB113" s="81">
        <v>0</v>
      </c>
      <c r="AC113" s="81">
        <v>0</v>
      </c>
      <c r="AD113" s="81">
        <v>0</v>
      </c>
      <c r="AE113" s="81">
        <v>0</v>
      </c>
      <c r="AF113" s="81">
        <v>0</v>
      </c>
      <c r="AG113" s="81">
        <v>0</v>
      </c>
      <c r="AH113" s="81">
        <v>0</v>
      </c>
      <c r="AI113" s="81">
        <v>0</v>
      </c>
      <c r="AJ113" s="81">
        <v>0</v>
      </c>
      <c r="AK113" s="81">
        <v>0</v>
      </c>
      <c r="AL113" s="81">
        <v>0</v>
      </c>
      <c r="AM113" s="39"/>
      <c r="AN113" s="39"/>
      <c r="AO113" s="39"/>
      <c r="AP113" s="39"/>
      <c r="AQ113" s="39"/>
      <c r="AR113" s="39"/>
      <c r="AS113" s="39"/>
      <c r="AT113" s="39"/>
      <c r="AU113" s="39"/>
      <c r="AV113" s="39"/>
      <c r="AW113" s="39"/>
      <c r="AX113" s="39"/>
      <c r="AY113" s="39"/>
      <c r="AZ113" s="39"/>
      <c r="BA113" s="39"/>
      <c r="BB113" s="39"/>
      <c r="BC113" s="39"/>
      <c r="BD113" s="39"/>
      <c r="BE113" s="39"/>
      <c r="BF113" s="39"/>
      <c r="BG113" s="39"/>
      <c r="BH113" s="39"/>
      <c r="BI113" s="39"/>
      <c r="BJ113" s="39"/>
      <c r="BK113" s="39"/>
      <c r="BL113" s="39"/>
      <c r="BM113" s="39"/>
      <c r="BN113" s="39"/>
      <c r="BO113" s="39"/>
      <c r="BP113" s="39"/>
      <c r="BQ113" s="39"/>
      <c r="BR113" s="39"/>
      <c r="BS113" s="39"/>
      <c r="BT113" s="39"/>
      <c r="BU113" s="39"/>
      <c r="BV113" s="39"/>
      <c r="BW113" s="39"/>
      <c r="BX113" s="39"/>
      <c r="BY113" s="39"/>
      <c r="BZ113" s="39"/>
      <c r="CA113" s="39"/>
      <c r="CB113" s="39"/>
      <c r="CC113" s="39"/>
      <c r="CD113" s="39"/>
      <c r="CE113" s="39"/>
      <c r="CF113" s="39"/>
      <c r="CG113" s="39"/>
      <c r="CH113" s="39"/>
      <c r="CI113" s="39"/>
      <c r="CJ113" s="39"/>
      <c r="CK113" s="39"/>
      <c r="CL113" s="39"/>
      <c r="CM113" s="39"/>
      <c r="CN113" s="39"/>
      <c r="CO113" s="39"/>
      <c r="CP113" s="39"/>
      <c r="CQ113" s="39"/>
      <c r="CR113" s="39"/>
      <c r="CS113" s="39"/>
      <c r="CT113" s="39"/>
      <c r="CU113" s="39"/>
      <c r="CV113" s="39"/>
      <c r="CW113" s="39"/>
    </row>
    <row r="114" spans="1:101" s="19" customFormat="1">
      <c r="B114" s="19" t="s">
        <v>61</v>
      </c>
      <c r="C114" s="81">
        <v>0</v>
      </c>
      <c r="D114" s="81">
        <v>0</v>
      </c>
      <c r="E114" s="81">
        <v>0</v>
      </c>
      <c r="F114" s="81">
        <v>0</v>
      </c>
      <c r="G114" s="81">
        <v>0</v>
      </c>
      <c r="H114" s="81">
        <v>0</v>
      </c>
      <c r="I114" s="81">
        <v>0</v>
      </c>
      <c r="J114" s="81">
        <v>0</v>
      </c>
      <c r="K114" s="81">
        <v>0</v>
      </c>
      <c r="L114" s="82">
        <v>0</v>
      </c>
      <c r="M114" s="81">
        <v>0</v>
      </c>
      <c r="N114" s="81">
        <v>0</v>
      </c>
      <c r="O114" s="81">
        <v>0</v>
      </c>
      <c r="P114" s="81">
        <v>0</v>
      </c>
      <c r="Q114" s="81">
        <v>0</v>
      </c>
      <c r="R114" s="81">
        <v>0</v>
      </c>
      <c r="S114" s="81">
        <v>0</v>
      </c>
      <c r="T114" s="81">
        <v>0</v>
      </c>
      <c r="U114" s="81">
        <v>0</v>
      </c>
      <c r="V114" s="81">
        <v>0</v>
      </c>
      <c r="W114" s="81">
        <v>0</v>
      </c>
      <c r="X114" s="81">
        <v>0</v>
      </c>
      <c r="Y114" s="81">
        <v>0</v>
      </c>
      <c r="Z114" s="81"/>
      <c r="AA114" s="81">
        <v>0</v>
      </c>
      <c r="AB114" s="81">
        <v>0</v>
      </c>
      <c r="AC114" s="81">
        <v>0</v>
      </c>
      <c r="AD114" s="81">
        <v>0</v>
      </c>
      <c r="AE114" s="81">
        <v>0</v>
      </c>
      <c r="AF114" s="81">
        <v>0</v>
      </c>
      <c r="AG114" s="81">
        <v>0</v>
      </c>
      <c r="AH114" s="81">
        <v>0</v>
      </c>
      <c r="AI114" s="81">
        <v>0</v>
      </c>
      <c r="AJ114" s="81">
        <v>0</v>
      </c>
      <c r="AK114" s="81">
        <v>0</v>
      </c>
      <c r="AL114" s="81">
        <v>0</v>
      </c>
      <c r="AM114" s="39"/>
      <c r="AN114" s="39"/>
      <c r="AO114" s="39"/>
      <c r="AP114" s="39"/>
      <c r="AQ114" s="39"/>
      <c r="AR114" s="39"/>
      <c r="AS114" s="39"/>
      <c r="AT114" s="39"/>
      <c r="AU114" s="39"/>
      <c r="AV114" s="39"/>
      <c r="AW114" s="39"/>
      <c r="AX114" s="39"/>
      <c r="AY114" s="39"/>
      <c r="AZ114" s="39"/>
      <c r="BA114" s="39"/>
      <c r="BB114" s="39"/>
      <c r="BC114" s="39"/>
      <c r="BD114" s="39"/>
      <c r="BE114" s="39"/>
      <c r="BF114" s="39"/>
      <c r="BG114" s="39"/>
      <c r="BH114" s="39"/>
      <c r="BI114" s="39"/>
      <c r="BJ114" s="39"/>
      <c r="BK114" s="39"/>
      <c r="BL114" s="39"/>
      <c r="BM114" s="39"/>
      <c r="BN114" s="39"/>
      <c r="BO114" s="39"/>
      <c r="BP114" s="39"/>
      <c r="BQ114" s="39"/>
      <c r="BR114" s="39"/>
      <c r="BS114" s="39"/>
      <c r="BT114" s="39"/>
      <c r="BU114" s="39"/>
      <c r="BV114" s="39"/>
      <c r="BW114" s="39"/>
      <c r="BX114" s="39"/>
      <c r="BY114" s="39"/>
      <c r="BZ114" s="39"/>
      <c r="CA114" s="39"/>
      <c r="CB114" s="39"/>
      <c r="CC114" s="39"/>
      <c r="CD114" s="39"/>
      <c r="CE114" s="39"/>
      <c r="CF114" s="39"/>
      <c r="CG114" s="39"/>
      <c r="CH114" s="39"/>
      <c r="CI114" s="39"/>
      <c r="CJ114" s="39"/>
      <c r="CK114" s="39"/>
      <c r="CL114" s="39"/>
      <c r="CM114" s="39"/>
      <c r="CN114" s="39"/>
      <c r="CO114" s="39"/>
      <c r="CP114" s="39"/>
      <c r="CQ114" s="39"/>
      <c r="CR114" s="39"/>
      <c r="CS114" s="39"/>
      <c r="CT114" s="39"/>
      <c r="CU114" s="39"/>
      <c r="CV114" s="39"/>
      <c r="CW114" s="39"/>
    </row>
    <row r="115" spans="1:101" s="19" customFormat="1">
      <c r="B115" s="19" t="s">
        <v>62</v>
      </c>
      <c r="C115" s="81">
        <v>0</v>
      </c>
      <c r="D115" s="81">
        <v>0</v>
      </c>
      <c r="E115" s="81">
        <v>0</v>
      </c>
      <c r="F115" s="81">
        <v>0</v>
      </c>
      <c r="G115" s="81">
        <v>0</v>
      </c>
      <c r="H115" s="81">
        <v>0</v>
      </c>
      <c r="I115" s="81">
        <v>0</v>
      </c>
      <c r="J115" s="81">
        <v>0</v>
      </c>
      <c r="K115" s="81">
        <v>0</v>
      </c>
      <c r="L115" s="82">
        <v>0</v>
      </c>
      <c r="M115" s="81">
        <v>0</v>
      </c>
      <c r="N115" s="81">
        <v>0</v>
      </c>
      <c r="O115" s="81">
        <v>0</v>
      </c>
      <c r="P115" s="81">
        <v>0</v>
      </c>
      <c r="Q115" s="81">
        <v>0</v>
      </c>
      <c r="R115" s="81">
        <v>0</v>
      </c>
      <c r="S115" s="81">
        <v>0</v>
      </c>
      <c r="T115" s="81">
        <v>0</v>
      </c>
      <c r="U115" s="81">
        <v>0</v>
      </c>
      <c r="V115" s="81">
        <v>0</v>
      </c>
      <c r="W115" s="81">
        <v>0</v>
      </c>
      <c r="X115" s="81">
        <v>0</v>
      </c>
      <c r="Y115" s="81">
        <v>0</v>
      </c>
      <c r="Z115" s="81"/>
      <c r="AA115" s="81">
        <v>0</v>
      </c>
      <c r="AB115" s="81">
        <v>0</v>
      </c>
      <c r="AC115" s="81">
        <v>0</v>
      </c>
      <c r="AD115" s="81">
        <v>0</v>
      </c>
      <c r="AE115" s="81">
        <v>0</v>
      </c>
      <c r="AF115" s="81">
        <v>0</v>
      </c>
      <c r="AG115" s="81">
        <v>0</v>
      </c>
      <c r="AH115" s="81">
        <v>0</v>
      </c>
      <c r="AI115" s="81">
        <v>0</v>
      </c>
      <c r="AJ115" s="81">
        <v>0</v>
      </c>
      <c r="AK115" s="81">
        <v>0</v>
      </c>
      <c r="AL115" s="81">
        <v>0</v>
      </c>
      <c r="AM115" s="39"/>
      <c r="AN115" s="39"/>
      <c r="AO115" s="39"/>
      <c r="AP115" s="39"/>
      <c r="AQ115" s="39"/>
      <c r="AR115" s="39"/>
      <c r="AS115" s="39"/>
      <c r="AT115" s="39"/>
      <c r="AU115" s="39"/>
      <c r="AV115" s="39"/>
      <c r="AW115" s="39"/>
      <c r="AX115" s="39"/>
      <c r="AY115" s="39"/>
      <c r="AZ115" s="39"/>
      <c r="BA115" s="39"/>
      <c r="BB115" s="39"/>
      <c r="BC115" s="39"/>
      <c r="BD115" s="39"/>
      <c r="BE115" s="39"/>
      <c r="BF115" s="39"/>
      <c r="BG115" s="39"/>
      <c r="BH115" s="39"/>
      <c r="BI115" s="39"/>
      <c r="BJ115" s="39"/>
      <c r="BK115" s="39"/>
      <c r="BL115" s="39"/>
      <c r="BM115" s="39"/>
      <c r="BN115" s="39"/>
      <c r="BO115" s="39"/>
      <c r="BP115" s="39"/>
      <c r="BQ115" s="39"/>
      <c r="BR115" s="39"/>
      <c r="BS115" s="39"/>
      <c r="BT115" s="39"/>
      <c r="BU115" s="39"/>
      <c r="BV115" s="39"/>
      <c r="BW115" s="39"/>
      <c r="BX115" s="39"/>
      <c r="BY115" s="39"/>
      <c r="BZ115" s="39"/>
      <c r="CA115" s="39"/>
      <c r="CB115" s="39"/>
      <c r="CC115" s="39"/>
      <c r="CD115" s="39"/>
      <c r="CE115" s="39"/>
      <c r="CF115" s="39"/>
      <c r="CG115" s="39"/>
      <c r="CH115" s="39"/>
      <c r="CI115" s="39"/>
      <c r="CJ115" s="39"/>
      <c r="CK115" s="39"/>
      <c r="CL115" s="39"/>
      <c r="CM115" s="39"/>
      <c r="CN115" s="39"/>
      <c r="CO115" s="39"/>
      <c r="CP115" s="39"/>
      <c r="CQ115" s="39"/>
      <c r="CR115" s="39"/>
      <c r="CS115" s="39"/>
      <c r="CT115" s="39"/>
      <c r="CU115" s="39"/>
      <c r="CV115" s="39"/>
      <c r="CW115" s="39"/>
    </row>
    <row r="116" spans="1:101" s="19" customFormat="1">
      <c r="B116" s="19" t="s">
        <v>63</v>
      </c>
      <c r="C116" s="81">
        <v>0</v>
      </c>
      <c r="D116" s="81">
        <v>0</v>
      </c>
      <c r="E116" s="81">
        <v>0</v>
      </c>
      <c r="F116" s="81">
        <v>0</v>
      </c>
      <c r="G116" s="81">
        <v>0</v>
      </c>
      <c r="H116" s="81">
        <v>0</v>
      </c>
      <c r="I116" s="81">
        <v>0</v>
      </c>
      <c r="J116" s="81">
        <v>0</v>
      </c>
      <c r="K116" s="81">
        <v>0</v>
      </c>
      <c r="L116" s="82">
        <v>0</v>
      </c>
      <c r="M116" s="81">
        <v>0</v>
      </c>
      <c r="N116" s="81">
        <v>0</v>
      </c>
      <c r="O116" s="81">
        <v>0</v>
      </c>
      <c r="P116" s="81">
        <v>0</v>
      </c>
      <c r="Q116" s="81">
        <v>0</v>
      </c>
      <c r="R116" s="81">
        <v>0</v>
      </c>
      <c r="S116" s="81">
        <v>0</v>
      </c>
      <c r="T116" s="81">
        <v>0</v>
      </c>
      <c r="U116" s="81">
        <v>0</v>
      </c>
      <c r="V116" s="81">
        <v>0</v>
      </c>
      <c r="W116" s="81">
        <v>0</v>
      </c>
      <c r="X116" s="81">
        <v>0</v>
      </c>
      <c r="Y116" s="81">
        <v>0</v>
      </c>
      <c r="Z116" s="81"/>
      <c r="AA116" s="81">
        <v>0</v>
      </c>
      <c r="AB116" s="81">
        <v>0</v>
      </c>
      <c r="AC116" s="81">
        <v>0</v>
      </c>
      <c r="AD116" s="81">
        <v>0</v>
      </c>
      <c r="AE116" s="81">
        <v>0</v>
      </c>
      <c r="AF116" s="81">
        <v>0</v>
      </c>
      <c r="AG116" s="81">
        <v>0</v>
      </c>
      <c r="AH116" s="81">
        <v>0</v>
      </c>
      <c r="AI116" s="81">
        <v>0</v>
      </c>
      <c r="AJ116" s="81">
        <v>0</v>
      </c>
      <c r="AK116" s="81">
        <v>0</v>
      </c>
      <c r="AL116" s="81">
        <v>0</v>
      </c>
      <c r="AM116" s="39"/>
      <c r="AN116" s="39"/>
      <c r="AO116" s="39"/>
      <c r="AP116" s="39"/>
      <c r="AQ116" s="39"/>
      <c r="AR116" s="39"/>
      <c r="AS116" s="39"/>
      <c r="AT116" s="39"/>
      <c r="AU116" s="39"/>
      <c r="AV116" s="39"/>
      <c r="AW116" s="39"/>
      <c r="AX116" s="39"/>
      <c r="AY116" s="39"/>
      <c r="AZ116" s="39"/>
      <c r="BA116" s="39"/>
      <c r="BB116" s="39"/>
      <c r="BC116" s="39"/>
      <c r="BD116" s="39"/>
      <c r="BE116" s="39"/>
      <c r="BF116" s="39"/>
      <c r="BG116" s="39"/>
      <c r="BH116" s="39"/>
      <c r="BI116" s="39"/>
      <c r="BJ116" s="39"/>
      <c r="BK116" s="39"/>
      <c r="BL116" s="39"/>
      <c r="BM116" s="39"/>
      <c r="BN116" s="39"/>
      <c r="BO116" s="39"/>
      <c r="BP116" s="39"/>
      <c r="BQ116" s="39"/>
      <c r="BR116" s="39"/>
      <c r="BS116" s="39"/>
      <c r="BT116" s="39"/>
      <c r="BU116" s="39"/>
      <c r="BV116" s="39"/>
      <c r="BW116" s="39"/>
      <c r="BX116" s="39"/>
      <c r="BY116" s="39"/>
      <c r="BZ116" s="39"/>
      <c r="CA116" s="39"/>
      <c r="CB116" s="39"/>
      <c r="CC116" s="39"/>
      <c r="CD116" s="39"/>
      <c r="CE116" s="39"/>
      <c r="CF116" s="39"/>
      <c r="CG116" s="39"/>
      <c r="CH116" s="39"/>
      <c r="CI116" s="39"/>
      <c r="CJ116" s="39"/>
      <c r="CK116" s="39"/>
      <c r="CL116" s="39"/>
      <c r="CM116" s="39"/>
      <c r="CN116" s="39"/>
      <c r="CO116" s="39"/>
      <c r="CP116" s="39"/>
      <c r="CQ116" s="39"/>
      <c r="CR116" s="39"/>
      <c r="CS116" s="39"/>
      <c r="CT116" s="39"/>
      <c r="CU116" s="39"/>
      <c r="CV116" s="39"/>
      <c r="CW116" s="39"/>
    </row>
    <row r="117" spans="1:101" s="19" customFormat="1">
      <c r="B117" s="19" t="s">
        <v>64</v>
      </c>
      <c r="C117" s="81">
        <v>0</v>
      </c>
      <c r="D117" s="81">
        <v>0</v>
      </c>
      <c r="E117" s="81">
        <v>0</v>
      </c>
      <c r="F117" s="81">
        <v>0</v>
      </c>
      <c r="G117" s="81">
        <v>0</v>
      </c>
      <c r="H117" s="81">
        <v>0</v>
      </c>
      <c r="I117" s="81">
        <v>0</v>
      </c>
      <c r="J117" s="81">
        <v>0</v>
      </c>
      <c r="K117" s="81">
        <v>0</v>
      </c>
      <c r="L117" s="82">
        <v>0</v>
      </c>
      <c r="M117" s="81">
        <v>0</v>
      </c>
      <c r="N117" s="81">
        <v>0</v>
      </c>
      <c r="O117" s="81">
        <v>0</v>
      </c>
      <c r="P117" s="81">
        <v>0</v>
      </c>
      <c r="Q117" s="81">
        <v>0</v>
      </c>
      <c r="R117" s="81">
        <v>0</v>
      </c>
      <c r="S117" s="81">
        <v>0</v>
      </c>
      <c r="T117" s="81">
        <v>0</v>
      </c>
      <c r="U117" s="81">
        <v>0</v>
      </c>
      <c r="V117" s="81">
        <v>0</v>
      </c>
      <c r="W117" s="81">
        <v>0</v>
      </c>
      <c r="X117" s="81">
        <v>0</v>
      </c>
      <c r="Y117" s="81">
        <v>0</v>
      </c>
      <c r="Z117" s="81"/>
      <c r="AA117" s="81">
        <v>0</v>
      </c>
      <c r="AB117" s="81">
        <v>0</v>
      </c>
      <c r="AC117" s="81">
        <v>0</v>
      </c>
      <c r="AD117" s="81">
        <v>0</v>
      </c>
      <c r="AE117" s="81">
        <v>0</v>
      </c>
      <c r="AF117" s="81">
        <v>0</v>
      </c>
      <c r="AG117" s="81">
        <v>0</v>
      </c>
      <c r="AH117" s="81">
        <v>0</v>
      </c>
      <c r="AI117" s="81">
        <v>0</v>
      </c>
      <c r="AJ117" s="81">
        <v>0</v>
      </c>
      <c r="AK117" s="81">
        <v>0</v>
      </c>
      <c r="AL117" s="81">
        <v>0</v>
      </c>
      <c r="AM117" s="39"/>
      <c r="AN117" s="39"/>
      <c r="AO117" s="39"/>
      <c r="AP117" s="39"/>
      <c r="AQ117" s="39"/>
      <c r="AR117" s="39"/>
      <c r="AS117" s="39"/>
      <c r="AT117" s="39"/>
      <c r="AU117" s="39"/>
      <c r="AV117" s="39"/>
      <c r="AW117" s="39"/>
      <c r="AX117" s="39"/>
      <c r="AY117" s="39"/>
      <c r="AZ117" s="39"/>
      <c r="BA117" s="39"/>
      <c r="BB117" s="39"/>
      <c r="BC117" s="39"/>
      <c r="BD117" s="39"/>
      <c r="BE117" s="39"/>
      <c r="BF117" s="39"/>
      <c r="BG117" s="39"/>
      <c r="BH117" s="39"/>
      <c r="BI117" s="39"/>
      <c r="BJ117" s="39"/>
      <c r="BK117" s="39"/>
      <c r="BL117" s="39"/>
      <c r="BM117" s="39"/>
      <c r="BN117" s="39"/>
      <c r="BO117" s="39"/>
      <c r="BP117" s="39"/>
      <c r="BQ117" s="39"/>
      <c r="BR117" s="39"/>
      <c r="BS117" s="39"/>
      <c r="BT117" s="39"/>
      <c r="BU117" s="39"/>
      <c r="BV117" s="39"/>
      <c r="BW117" s="39"/>
      <c r="BX117" s="39"/>
      <c r="BY117" s="39"/>
      <c r="BZ117" s="39"/>
      <c r="CA117" s="39"/>
      <c r="CB117" s="39"/>
      <c r="CC117" s="39"/>
      <c r="CD117" s="39"/>
      <c r="CE117" s="39"/>
      <c r="CF117" s="39"/>
      <c r="CG117" s="39"/>
      <c r="CH117" s="39"/>
      <c r="CI117" s="39"/>
      <c r="CJ117" s="39"/>
      <c r="CK117" s="39"/>
      <c r="CL117" s="39"/>
      <c r="CM117" s="39"/>
      <c r="CN117" s="39"/>
      <c r="CO117" s="39"/>
      <c r="CP117" s="39"/>
      <c r="CQ117" s="39"/>
      <c r="CR117" s="39"/>
      <c r="CS117" s="39"/>
      <c r="CT117" s="39"/>
      <c r="CU117" s="39"/>
      <c r="CV117" s="39"/>
      <c r="CW117" s="39"/>
    </row>
    <row r="118" spans="1:101" s="19" customFormat="1">
      <c r="B118" s="19" t="s">
        <v>65</v>
      </c>
      <c r="C118" s="81">
        <v>0</v>
      </c>
      <c r="D118" s="81">
        <v>0</v>
      </c>
      <c r="E118" s="81">
        <v>0</v>
      </c>
      <c r="F118" s="81">
        <v>0</v>
      </c>
      <c r="G118" s="81">
        <v>0</v>
      </c>
      <c r="H118" s="81">
        <v>0</v>
      </c>
      <c r="I118" s="81">
        <v>0</v>
      </c>
      <c r="J118" s="81">
        <v>0</v>
      </c>
      <c r="K118" s="81">
        <v>0</v>
      </c>
      <c r="L118" s="82">
        <v>0</v>
      </c>
      <c r="M118" s="81">
        <v>0</v>
      </c>
      <c r="N118" s="81">
        <v>0</v>
      </c>
      <c r="O118" s="81">
        <v>0</v>
      </c>
      <c r="P118" s="81">
        <v>0</v>
      </c>
      <c r="Q118" s="81">
        <v>0</v>
      </c>
      <c r="R118" s="81">
        <v>0</v>
      </c>
      <c r="S118" s="81">
        <v>0</v>
      </c>
      <c r="T118" s="81">
        <v>0</v>
      </c>
      <c r="U118" s="81">
        <v>0</v>
      </c>
      <c r="V118" s="81">
        <v>0</v>
      </c>
      <c r="W118" s="81">
        <v>0</v>
      </c>
      <c r="X118" s="81">
        <v>0</v>
      </c>
      <c r="Y118" s="81">
        <v>0</v>
      </c>
      <c r="Z118" s="81"/>
      <c r="AA118" s="81">
        <v>0</v>
      </c>
      <c r="AB118" s="81">
        <v>0</v>
      </c>
      <c r="AC118" s="81">
        <v>0</v>
      </c>
      <c r="AD118" s="81">
        <v>0</v>
      </c>
      <c r="AE118" s="81">
        <v>0</v>
      </c>
      <c r="AF118" s="81">
        <v>0</v>
      </c>
      <c r="AG118" s="81">
        <v>0</v>
      </c>
      <c r="AH118" s="81">
        <v>0</v>
      </c>
      <c r="AI118" s="81">
        <v>0</v>
      </c>
      <c r="AJ118" s="81">
        <v>0</v>
      </c>
      <c r="AK118" s="81">
        <v>0</v>
      </c>
      <c r="AL118" s="81">
        <v>0</v>
      </c>
      <c r="AM118" s="39"/>
      <c r="AN118" s="39"/>
      <c r="AO118" s="39"/>
      <c r="AP118" s="39"/>
      <c r="AQ118" s="39"/>
      <c r="AR118" s="39"/>
      <c r="AS118" s="39"/>
      <c r="AT118" s="39"/>
      <c r="AU118" s="39"/>
      <c r="AV118" s="39"/>
      <c r="AW118" s="39"/>
      <c r="AX118" s="39"/>
      <c r="AY118" s="39"/>
      <c r="AZ118" s="39"/>
      <c r="BA118" s="39"/>
      <c r="BB118" s="39"/>
      <c r="BC118" s="39"/>
      <c r="BD118" s="39"/>
      <c r="BE118" s="39"/>
      <c r="BF118" s="39"/>
      <c r="BG118" s="39"/>
      <c r="BH118" s="39"/>
      <c r="BI118" s="39"/>
      <c r="BJ118" s="39"/>
      <c r="BK118" s="39"/>
      <c r="BL118" s="39"/>
      <c r="BM118" s="39"/>
      <c r="BN118" s="39"/>
      <c r="BO118" s="39"/>
      <c r="BP118" s="39"/>
      <c r="BQ118" s="39"/>
      <c r="BR118" s="39"/>
      <c r="BS118" s="39"/>
      <c r="BT118" s="39"/>
      <c r="BU118" s="39"/>
      <c r="BV118" s="39"/>
      <c r="BW118" s="39"/>
      <c r="BX118" s="39"/>
      <c r="BY118" s="39"/>
      <c r="BZ118" s="39"/>
      <c r="CA118" s="39"/>
      <c r="CB118" s="39"/>
      <c r="CC118" s="39"/>
      <c r="CD118" s="39"/>
      <c r="CE118" s="39"/>
      <c r="CF118" s="39"/>
      <c r="CG118" s="39"/>
      <c r="CH118" s="39"/>
      <c r="CI118" s="39"/>
      <c r="CJ118" s="39"/>
      <c r="CK118" s="39"/>
      <c r="CL118" s="39"/>
      <c r="CM118" s="39"/>
      <c r="CN118" s="39"/>
      <c r="CO118" s="39"/>
      <c r="CP118" s="39"/>
      <c r="CQ118" s="39"/>
      <c r="CR118" s="39"/>
      <c r="CS118" s="39"/>
      <c r="CT118" s="39"/>
      <c r="CU118" s="39"/>
      <c r="CV118" s="39"/>
      <c r="CW118" s="39"/>
    </row>
    <row r="119" spans="1:101" s="19" customFormat="1">
      <c r="B119" s="19" t="s">
        <v>66</v>
      </c>
      <c r="C119" s="81">
        <v>0</v>
      </c>
      <c r="D119" s="81">
        <v>0</v>
      </c>
      <c r="E119" s="81">
        <v>0</v>
      </c>
      <c r="F119" s="81">
        <v>0</v>
      </c>
      <c r="G119" s="81">
        <v>0</v>
      </c>
      <c r="H119" s="81">
        <v>0</v>
      </c>
      <c r="I119" s="81">
        <v>0</v>
      </c>
      <c r="J119" s="81">
        <v>0</v>
      </c>
      <c r="K119" s="81">
        <v>0</v>
      </c>
      <c r="L119" s="82">
        <v>0</v>
      </c>
      <c r="M119" s="81">
        <v>0</v>
      </c>
      <c r="N119" s="81">
        <v>0</v>
      </c>
      <c r="O119" s="81">
        <v>0</v>
      </c>
      <c r="P119" s="81">
        <v>0</v>
      </c>
      <c r="Q119" s="81">
        <v>0</v>
      </c>
      <c r="R119" s="81">
        <v>0</v>
      </c>
      <c r="S119" s="81">
        <v>0</v>
      </c>
      <c r="T119" s="81">
        <v>0</v>
      </c>
      <c r="U119" s="81">
        <v>0</v>
      </c>
      <c r="V119" s="81">
        <v>0</v>
      </c>
      <c r="W119" s="81">
        <v>0</v>
      </c>
      <c r="X119" s="81">
        <v>0</v>
      </c>
      <c r="Y119" s="81">
        <v>0</v>
      </c>
      <c r="Z119" s="81"/>
      <c r="AA119" s="81">
        <v>0</v>
      </c>
      <c r="AB119" s="81">
        <v>0</v>
      </c>
      <c r="AC119" s="81">
        <v>0</v>
      </c>
      <c r="AD119" s="81">
        <v>0</v>
      </c>
      <c r="AE119" s="81">
        <v>0</v>
      </c>
      <c r="AF119" s="81">
        <v>0</v>
      </c>
      <c r="AG119" s="81">
        <v>0</v>
      </c>
      <c r="AH119" s="81">
        <v>0</v>
      </c>
      <c r="AI119" s="81">
        <v>0</v>
      </c>
      <c r="AJ119" s="81">
        <v>0</v>
      </c>
      <c r="AK119" s="81">
        <v>0</v>
      </c>
      <c r="AL119" s="81">
        <v>0</v>
      </c>
      <c r="AM119" s="39"/>
      <c r="AN119" s="39"/>
      <c r="AO119" s="39"/>
      <c r="AP119" s="39"/>
      <c r="AQ119" s="39"/>
      <c r="AR119" s="39"/>
      <c r="AS119" s="39"/>
      <c r="AT119" s="39"/>
      <c r="AU119" s="39"/>
      <c r="AV119" s="39"/>
      <c r="AW119" s="39"/>
      <c r="AX119" s="39"/>
      <c r="AY119" s="39"/>
      <c r="AZ119" s="39"/>
      <c r="BA119" s="39"/>
      <c r="BB119" s="39"/>
      <c r="BC119" s="39"/>
      <c r="BD119" s="39"/>
      <c r="BE119" s="39"/>
      <c r="BF119" s="39"/>
      <c r="BG119" s="39"/>
      <c r="BH119" s="39"/>
      <c r="BI119" s="39"/>
      <c r="BJ119" s="39"/>
      <c r="BK119" s="39"/>
      <c r="BL119" s="39"/>
      <c r="BM119" s="39"/>
      <c r="BN119" s="39"/>
      <c r="BO119" s="39"/>
      <c r="BP119" s="39"/>
      <c r="BQ119" s="39"/>
      <c r="BR119" s="39"/>
      <c r="BS119" s="39"/>
      <c r="BT119" s="39"/>
      <c r="BU119" s="39"/>
      <c r="BV119" s="39"/>
      <c r="BW119" s="39"/>
      <c r="BX119" s="39"/>
      <c r="BY119" s="39"/>
      <c r="BZ119" s="39"/>
      <c r="CA119" s="39"/>
      <c r="CB119" s="39"/>
      <c r="CC119" s="39"/>
      <c r="CD119" s="39"/>
      <c r="CE119" s="39"/>
      <c r="CF119" s="39"/>
      <c r="CG119" s="39"/>
      <c r="CH119" s="39"/>
      <c r="CI119" s="39"/>
      <c r="CJ119" s="39"/>
      <c r="CK119" s="39"/>
      <c r="CL119" s="39"/>
      <c r="CM119" s="39"/>
      <c r="CN119" s="39"/>
      <c r="CO119" s="39"/>
      <c r="CP119" s="39"/>
      <c r="CQ119" s="39"/>
      <c r="CR119" s="39"/>
      <c r="CS119" s="39"/>
      <c r="CT119" s="39"/>
      <c r="CU119" s="39"/>
      <c r="CV119" s="39"/>
      <c r="CW119" s="39"/>
    </row>
    <row r="120" spans="1:101" s="19" customFormat="1">
      <c r="B120" s="19" t="s">
        <v>67</v>
      </c>
      <c r="C120" s="81">
        <v>0</v>
      </c>
      <c r="D120" s="81">
        <v>0</v>
      </c>
      <c r="E120" s="81">
        <v>0</v>
      </c>
      <c r="F120" s="81">
        <v>0</v>
      </c>
      <c r="G120" s="81">
        <v>0</v>
      </c>
      <c r="H120" s="81">
        <v>0</v>
      </c>
      <c r="I120" s="81">
        <v>0</v>
      </c>
      <c r="J120" s="81">
        <v>0</v>
      </c>
      <c r="K120" s="81">
        <v>0</v>
      </c>
      <c r="L120" s="82">
        <v>0</v>
      </c>
      <c r="M120" s="81">
        <v>0</v>
      </c>
      <c r="N120" s="81">
        <v>0</v>
      </c>
      <c r="O120" s="81">
        <v>0</v>
      </c>
      <c r="P120" s="81">
        <v>0</v>
      </c>
      <c r="Q120" s="81">
        <v>0</v>
      </c>
      <c r="R120" s="81">
        <v>0</v>
      </c>
      <c r="S120" s="81">
        <v>0</v>
      </c>
      <c r="T120" s="81">
        <v>0</v>
      </c>
      <c r="U120" s="81">
        <v>0</v>
      </c>
      <c r="V120" s="81">
        <v>0</v>
      </c>
      <c r="W120" s="81">
        <v>0</v>
      </c>
      <c r="X120" s="81">
        <v>0</v>
      </c>
      <c r="Y120" s="81">
        <v>0</v>
      </c>
      <c r="Z120" s="81"/>
      <c r="AA120" s="81">
        <v>0</v>
      </c>
      <c r="AB120" s="81">
        <v>0</v>
      </c>
      <c r="AC120" s="81">
        <v>0</v>
      </c>
      <c r="AD120" s="81">
        <v>0</v>
      </c>
      <c r="AE120" s="81">
        <v>0</v>
      </c>
      <c r="AF120" s="81">
        <v>0</v>
      </c>
      <c r="AG120" s="81">
        <v>0</v>
      </c>
      <c r="AH120" s="81">
        <v>0</v>
      </c>
      <c r="AI120" s="81">
        <v>0</v>
      </c>
      <c r="AJ120" s="81">
        <v>0</v>
      </c>
      <c r="AK120" s="81">
        <v>0</v>
      </c>
      <c r="AL120" s="81">
        <v>0</v>
      </c>
      <c r="AM120" s="39"/>
      <c r="AN120" s="39"/>
      <c r="AO120" s="39"/>
      <c r="AP120" s="39"/>
      <c r="AQ120" s="39"/>
      <c r="AR120" s="39"/>
      <c r="AS120" s="39"/>
      <c r="AT120" s="39"/>
      <c r="AU120" s="39"/>
      <c r="AV120" s="39"/>
      <c r="AW120" s="39"/>
      <c r="AX120" s="39"/>
      <c r="AY120" s="39"/>
      <c r="AZ120" s="39"/>
      <c r="BA120" s="39"/>
      <c r="BB120" s="39"/>
      <c r="BC120" s="39"/>
      <c r="BD120" s="39"/>
      <c r="BE120" s="39"/>
      <c r="BF120" s="39"/>
      <c r="BG120" s="39"/>
      <c r="BH120" s="39"/>
      <c r="BI120" s="39"/>
      <c r="BJ120" s="39"/>
      <c r="BK120" s="39"/>
      <c r="BL120" s="39"/>
      <c r="BM120" s="39"/>
      <c r="BN120" s="39"/>
      <c r="BO120" s="39"/>
      <c r="BP120" s="39"/>
      <c r="BQ120" s="39"/>
      <c r="BR120" s="39"/>
      <c r="BS120" s="39"/>
      <c r="BT120" s="39"/>
      <c r="BU120" s="39"/>
      <c r="BV120" s="39"/>
      <c r="BW120" s="39"/>
      <c r="BX120" s="39"/>
      <c r="BY120" s="39"/>
      <c r="BZ120" s="39"/>
      <c r="CA120" s="39"/>
      <c r="CB120" s="39"/>
      <c r="CC120" s="39"/>
      <c r="CD120" s="39"/>
      <c r="CE120" s="39"/>
      <c r="CF120" s="39"/>
      <c r="CG120" s="39"/>
      <c r="CH120" s="39"/>
      <c r="CI120" s="39"/>
      <c r="CJ120" s="39"/>
      <c r="CK120" s="39"/>
      <c r="CL120" s="39"/>
      <c r="CM120" s="39"/>
      <c r="CN120" s="39"/>
      <c r="CO120" s="39"/>
      <c r="CP120" s="39"/>
      <c r="CQ120" s="39"/>
      <c r="CR120" s="39"/>
      <c r="CS120" s="39"/>
      <c r="CT120" s="39"/>
      <c r="CU120" s="39"/>
      <c r="CV120" s="39"/>
      <c r="CW120" s="39"/>
    </row>
    <row r="121" spans="1:101" s="19" customFormat="1">
      <c r="B121" s="19" t="s">
        <v>68</v>
      </c>
      <c r="C121" s="81">
        <v>0</v>
      </c>
      <c r="D121" s="81">
        <v>0</v>
      </c>
      <c r="E121" s="81">
        <v>0</v>
      </c>
      <c r="F121" s="81">
        <v>0</v>
      </c>
      <c r="G121" s="81">
        <v>0</v>
      </c>
      <c r="H121" s="81">
        <v>0</v>
      </c>
      <c r="I121" s="81">
        <v>0</v>
      </c>
      <c r="J121" s="81">
        <v>0</v>
      </c>
      <c r="K121" s="81">
        <v>0</v>
      </c>
      <c r="L121" s="82">
        <v>0</v>
      </c>
      <c r="M121" s="81">
        <v>0</v>
      </c>
      <c r="N121" s="81">
        <v>0</v>
      </c>
      <c r="O121" s="81">
        <v>0</v>
      </c>
      <c r="P121" s="81">
        <v>0</v>
      </c>
      <c r="Q121" s="81">
        <v>0</v>
      </c>
      <c r="R121" s="81">
        <v>0</v>
      </c>
      <c r="S121" s="81">
        <v>0</v>
      </c>
      <c r="T121" s="81">
        <v>0</v>
      </c>
      <c r="U121" s="81">
        <v>0</v>
      </c>
      <c r="V121" s="81">
        <v>0</v>
      </c>
      <c r="W121" s="81">
        <v>0</v>
      </c>
      <c r="X121" s="81">
        <v>0</v>
      </c>
      <c r="Y121" s="81">
        <v>0</v>
      </c>
      <c r="Z121" s="81"/>
      <c r="AA121" s="81">
        <v>0</v>
      </c>
      <c r="AB121" s="81">
        <v>0</v>
      </c>
      <c r="AC121" s="81">
        <v>0</v>
      </c>
      <c r="AD121" s="81">
        <v>0</v>
      </c>
      <c r="AE121" s="81">
        <v>0</v>
      </c>
      <c r="AF121" s="81">
        <v>0</v>
      </c>
      <c r="AG121" s="81">
        <v>0</v>
      </c>
      <c r="AH121" s="81">
        <v>0</v>
      </c>
      <c r="AI121" s="81">
        <v>0</v>
      </c>
      <c r="AJ121" s="81">
        <v>0</v>
      </c>
      <c r="AK121" s="81">
        <v>0</v>
      </c>
      <c r="AL121" s="81">
        <v>0</v>
      </c>
      <c r="AM121" s="39"/>
      <c r="AN121" s="39"/>
      <c r="AO121" s="39"/>
      <c r="AP121" s="39"/>
      <c r="AQ121" s="39"/>
      <c r="AR121" s="39"/>
      <c r="AS121" s="39"/>
      <c r="AT121" s="39"/>
      <c r="AU121" s="39"/>
      <c r="AV121" s="39"/>
      <c r="AW121" s="39"/>
      <c r="AX121" s="39"/>
      <c r="AY121" s="39"/>
      <c r="AZ121" s="39"/>
      <c r="BA121" s="39"/>
      <c r="BB121" s="39"/>
      <c r="BC121" s="39"/>
      <c r="BD121" s="39"/>
      <c r="BE121" s="39"/>
      <c r="BF121" s="39"/>
      <c r="BG121" s="39"/>
      <c r="BH121" s="39"/>
      <c r="BI121" s="39"/>
      <c r="BJ121" s="39"/>
      <c r="BK121" s="39"/>
      <c r="BL121" s="39"/>
      <c r="BM121" s="39"/>
      <c r="BN121" s="39"/>
      <c r="BO121" s="39"/>
      <c r="BP121" s="39"/>
      <c r="BQ121" s="39"/>
      <c r="BR121" s="39"/>
      <c r="BS121" s="39"/>
      <c r="BT121" s="39"/>
      <c r="BU121" s="39"/>
      <c r="BV121" s="39"/>
      <c r="BW121" s="39"/>
      <c r="BX121" s="39"/>
      <c r="BY121" s="39"/>
      <c r="BZ121" s="39"/>
      <c r="CA121" s="39"/>
      <c r="CB121" s="39"/>
      <c r="CC121" s="39"/>
      <c r="CD121" s="39"/>
      <c r="CE121" s="39"/>
      <c r="CF121" s="39"/>
      <c r="CG121" s="39"/>
      <c r="CH121" s="39"/>
      <c r="CI121" s="39"/>
      <c r="CJ121" s="39"/>
      <c r="CK121" s="39"/>
      <c r="CL121" s="39"/>
      <c r="CM121" s="39"/>
      <c r="CN121" s="39"/>
      <c r="CO121" s="39"/>
      <c r="CP121" s="39"/>
      <c r="CQ121" s="39"/>
      <c r="CR121" s="39"/>
      <c r="CS121" s="39"/>
      <c r="CT121" s="39"/>
      <c r="CU121" s="39"/>
      <c r="CV121" s="39"/>
      <c r="CW121" s="39"/>
    </row>
    <row r="122" spans="1:101" s="19" customFormat="1">
      <c r="B122" s="19" t="s">
        <v>69</v>
      </c>
      <c r="C122" s="81">
        <v>0</v>
      </c>
      <c r="D122" s="81">
        <v>0</v>
      </c>
      <c r="E122" s="81">
        <v>0</v>
      </c>
      <c r="F122" s="81">
        <v>0</v>
      </c>
      <c r="G122" s="81">
        <v>0</v>
      </c>
      <c r="H122" s="81">
        <v>0</v>
      </c>
      <c r="I122" s="81">
        <v>0</v>
      </c>
      <c r="J122" s="81">
        <v>0</v>
      </c>
      <c r="K122" s="81">
        <v>0</v>
      </c>
      <c r="L122" s="82">
        <v>0</v>
      </c>
      <c r="M122" s="81">
        <v>0</v>
      </c>
      <c r="N122" s="81">
        <v>0</v>
      </c>
      <c r="O122" s="81">
        <v>0</v>
      </c>
      <c r="P122" s="81">
        <v>0</v>
      </c>
      <c r="Q122" s="81">
        <v>0</v>
      </c>
      <c r="R122" s="81">
        <v>0</v>
      </c>
      <c r="S122" s="81">
        <v>0</v>
      </c>
      <c r="T122" s="81">
        <v>0</v>
      </c>
      <c r="U122" s="81">
        <v>0</v>
      </c>
      <c r="V122" s="81">
        <v>0</v>
      </c>
      <c r="W122" s="81">
        <v>0</v>
      </c>
      <c r="X122" s="81">
        <v>0</v>
      </c>
      <c r="Y122" s="81">
        <v>0</v>
      </c>
      <c r="Z122" s="81"/>
      <c r="AA122" s="81">
        <v>0</v>
      </c>
      <c r="AB122" s="81">
        <v>0</v>
      </c>
      <c r="AC122" s="81">
        <v>0</v>
      </c>
      <c r="AD122" s="81">
        <v>0</v>
      </c>
      <c r="AE122" s="81">
        <v>0</v>
      </c>
      <c r="AF122" s="81">
        <v>0</v>
      </c>
      <c r="AG122" s="81">
        <v>0</v>
      </c>
      <c r="AH122" s="81">
        <v>0</v>
      </c>
      <c r="AI122" s="81">
        <v>0</v>
      </c>
      <c r="AJ122" s="81">
        <v>0</v>
      </c>
      <c r="AK122" s="81">
        <v>0</v>
      </c>
      <c r="AL122" s="81">
        <v>0</v>
      </c>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9"/>
      <c r="BV122" s="39"/>
      <c r="BW122" s="39"/>
      <c r="BX122" s="39"/>
      <c r="BY122" s="39"/>
      <c r="BZ122" s="39"/>
      <c r="CA122" s="39"/>
      <c r="CB122" s="39"/>
      <c r="CC122" s="39"/>
      <c r="CD122" s="39"/>
      <c r="CE122" s="39"/>
      <c r="CF122" s="39"/>
      <c r="CG122" s="39"/>
      <c r="CH122" s="39"/>
      <c r="CI122" s="39"/>
      <c r="CJ122" s="39"/>
      <c r="CK122" s="39"/>
      <c r="CL122" s="39"/>
      <c r="CM122" s="39"/>
      <c r="CN122" s="39"/>
      <c r="CO122" s="39"/>
      <c r="CP122" s="39"/>
      <c r="CQ122" s="39"/>
      <c r="CR122" s="39"/>
      <c r="CS122" s="39"/>
      <c r="CT122" s="39"/>
      <c r="CU122" s="39"/>
      <c r="CV122" s="39"/>
      <c r="CW122" s="39"/>
    </row>
    <row r="123" spans="1:101" s="19" customFormat="1">
      <c r="B123" s="19" t="s">
        <v>70</v>
      </c>
      <c r="C123" s="81">
        <v>0</v>
      </c>
      <c r="D123" s="81">
        <v>0</v>
      </c>
      <c r="E123" s="81">
        <v>0</v>
      </c>
      <c r="F123" s="81">
        <v>0</v>
      </c>
      <c r="G123" s="81">
        <v>0</v>
      </c>
      <c r="H123" s="81">
        <v>0</v>
      </c>
      <c r="I123" s="81">
        <v>0</v>
      </c>
      <c r="J123" s="81">
        <v>0</v>
      </c>
      <c r="K123" s="81">
        <v>0</v>
      </c>
      <c r="L123" s="82">
        <v>0</v>
      </c>
      <c r="M123" s="81">
        <v>0</v>
      </c>
      <c r="N123" s="81">
        <v>0</v>
      </c>
      <c r="O123" s="81">
        <v>0</v>
      </c>
      <c r="P123" s="81">
        <v>0</v>
      </c>
      <c r="Q123" s="81">
        <v>0</v>
      </c>
      <c r="R123" s="81">
        <v>0</v>
      </c>
      <c r="S123" s="81">
        <v>0</v>
      </c>
      <c r="T123" s="81">
        <v>0</v>
      </c>
      <c r="U123" s="81">
        <v>0</v>
      </c>
      <c r="V123" s="81">
        <v>0</v>
      </c>
      <c r="W123" s="81">
        <v>0</v>
      </c>
      <c r="X123" s="81">
        <v>0</v>
      </c>
      <c r="Y123" s="81">
        <v>0</v>
      </c>
      <c r="Z123" s="81"/>
      <c r="AA123" s="81">
        <v>0</v>
      </c>
      <c r="AB123" s="81">
        <v>0</v>
      </c>
      <c r="AC123" s="81">
        <v>0</v>
      </c>
      <c r="AD123" s="81">
        <v>0</v>
      </c>
      <c r="AE123" s="81">
        <v>0</v>
      </c>
      <c r="AF123" s="81">
        <v>0</v>
      </c>
      <c r="AG123" s="81">
        <v>0</v>
      </c>
      <c r="AH123" s="81">
        <v>0</v>
      </c>
      <c r="AI123" s="81">
        <v>0</v>
      </c>
      <c r="AJ123" s="81">
        <v>0</v>
      </c>
      <c r="AK123" s="81">
        <v>0</v>
      </c>
      <c r="AL123" s="81">
        <v>0</v>
      </c>
      <c r="AM123" s="39"/>
      <c r="AN123" s="39"/>
      <c r="AO123" s="39"/>
      <c r="AP123" s="39"/>
      <c r="AQ123" s="39"/>
      <c r="AR123" s="39"/>
      <c r="AS123" s="39"/>
      <c r="AT123" s="39"/>
      <c r="AU123" s="39"/>
      <c r="AV123" s="39"/>
      <c r="AW123" s="39"/>
      <c r="AX123" s="39"/>
      <c r="AY123" s="39"/>
      <c r="AZ123" s="39"/>
      <c r="BA123" s="39"/>
      <c r="BB123" s="39"/>
      <c r="BC123" s="39"/>
      <c r="BD123" s="39"/>
      <c r="BE123" s="39"/>
      <c r="BF123" s="39"/>
      <c r="BG123" s="39"/>
      <c r="BH123" s="39"/>
      <c r="BI123" s="39"/>
      <c r="BJ123" s="39"/>
      <c r="BK123" s="39"/>
      <c r="BL123" s="39"/>
      <c r="BM123" s="39"/>
      <c r="BN123" s="39"/>
      <c r="BO123" s="39"/>
      <c r="BP123" s="39"/>
      <c r="BQ123" s="39"/>
      <c r="BR123" s="39"/>
      <c r="BS123" s="39"/>
      <c r="BT123" s="39"/>
      <c r="BU123" s="39"/>
      <c r="BV123" s="39"/>
      <c r="BW123" s="39"/>
      <c r="BX123" s="39"/>
      <c r="BY123" s="39"/>
      <c r="BZ123" s="39"/>
      <c r="CA123" s="39"/>
      <c r="CB123" s="39"/>
      <c r="CC123" s="39"/>
      <c r="CD123" s="39"/>
      <c r="CE123" s="39"/>
      <c r="CF123" s="39"/>
      <c r="CG123" s="39"/>
      <c r="CH123" s="39"/>
      <c r="CI123" s="39"/>
      <c r="CJ123" s="39"/>
      <c r="CK123" s="39"/>
      <c r="CL123" s="39"/>
      <c r="CM123" s="39"/>
      <c r="CN123" s="39"/>
      <c r="CO123" s="39"/>
      <c r="CP123" s="39"/>
      <c r="CQ123" s="39"/>
      <c r="CR123" s="39"/>
      <c r="CS123" s="39"/>
      <c r="CT123" s="39"/>
      <c r="CU123" s="39"/>
      <c r="CV123" s="39"/>
      <c r="CW123" s="39"/>
    </row>
    <row r="124" spans="1:101" s="19" customFormat="1">
      <c r="B124" s="19" t="s">
        <v>71</v>
      </c>
      <c r="C124" s="81">
        <v>0</v>
      </c>
      <c r="D124" s="81">
        <v>0</v>
      </c>
      <c r="E124" s="81">
        <v>0</v>
      </c>
      <c r="F124" s="81">
        <v>0</v>
      </c>
      <c r="G124" s="81">
        <v>0</v>
      </c>
      <c r="H124" s="81">
        <v>0</v>
      </c>
      <c r="I124" s="81">
        <v>0</v>
      </c>
      <c r="J124" s="81">
        <v>0</v>
      </c>
      <c r="K124" s="81">
        <v>0</v>
      </c>
      <c r="L124" s="82">
        <v>0</v>
      </c>
      <c r="M124" s="81">
        <v>0</v>
      </c>
      <c r="N124" s="81">
        <v>0</v>
      </c>
      <c r="O124" s="81">
        <v>0</v>
      </c>
      <c r="P124" s="81">
        <v>0</v>
      </c>
      <c r="Q124" s="81">
        <v>0</v>
      </c>
      <c r="R124" s="81">
        <v>0</v>
      </c>
      <c r="S124" s="81">
        <v>0</v>
      </c>
      <c r="T124" s="81">
        <v>0</v>
      </c>
      <c r="U124" s="81">
        <v>0</v>
      </c>
      <c r="V124" s="81">
        <v>0</v>
      </c>
      <c r="W124" s="81">
        <v>0</v>
      </c>
      <c r="X124" s="81">
        <v>0</v>
      </c>
      <c r="Y124" s="81">
        <v>0</v>
      </c>
      <c r="Z124" s="81"/>
      <c r="AA124" s="81">
        <v>0</v>
      </c>
      <c r="AB124" s="81">
        <v>0</v>
      </c>
      <c r="AC124" s="81">
        <v>0</v>
      </c>
      <c r="AD124" s="81">
        <v>0</v>
      </c>
      <c r="AE124" s="81">
        <v>0</v>
      </c>
      <c r="AF124" s="81">
        <v>0</v>
      </c>
      <c r="AG124" s="81">
        <v>0</v>
      </c>
      <c r="AH124" s="81">
        <v>0</v>
      </c>
      <c r="AI124" s="81">
        <v>0</v>
      </c>
      <c r="AJ124" s="81">
        <v>0</v>
      </c>
      <c r="AK124" s="81">
        <v>0</v>
      </c>
      <c r="AL124" s="81">
        <v>0</v>
      </c>
      <c r="AM124" s="39"/>
      <c r="AN124" s="39"/>
      <c r="AO124" s="39"/>
      <c r="AP124" s="39"/>
      <c r="AQ124" s="39"/>
      <c r="AR124" s="39"/>
      <c r="AS124" s="39"/>
      <c r="AT124" s="39"/>
      <c r="AU124" s="39"/>
      <c r="AV124" s="39"/>
      <c r="AW124" s="39"/>
      <c r="AX124" s="39"/>
      <c r="AY124" s="39"/>
      <c r="AZ124" s="39"/>
      <c r="BA124" s="39"/>
      <c r="BB124" s="39"/>
      <c r="BC124" s="39"/>
      <c r="BD124" s="39"/>
      <c r="BE124" s="39"/>
      <c r="BF124" s="39"/>
      <c r="BG124" s="39"/>
      <c r="BH124" s="39"/>
      <c r="BI124" s="39"/>
      <c r="BJ124" s="39"/>
      <c r="BK124" s="39"/>
      <c r="BL124" s="39"/>
      <c r="BM124" s="39"/>
      <c r="BN124" s="39"/>
      <c r="BO124" s="39"/>
      <c r="BP124" s="39"/>
      <c r="BQ124" s="39"/>
      <c r="BR124" s="39"/>
      <c r="BS124" s="39"/>
      <c r="BT124" s="39"/>
      <c r="BU124" s="39"/>
      <c r="BV124" s="39"/>
      <c r="BW124" s="39"/>
      <c r="BX124" s="39"/>
      <c r="BY124" s="39"/>
      <c r="BZ124" s="39"/>
      <c r="CA124" s="39"/>
      <c r="CB124" s="39"/>
      <c r="CC124" s="39"/>
      <c r="CD124" s="39"/>
      <c r="CE124" s="39"/>
      <c r="CF124" s="39"/>
      <c r="CG124" s="39"/>
      <c r="CH124" s="39"/>
      <c r="CI124" s="39"/>
      <c r="CJ124" s="39"/>
      <c r="CK124" s="39"/>
      <c r="CL124" s="39"/>
      <c r="CM124" s="39"/>
      <c r="CN124" s="39"/>
      <c r="CO124" s="39"/>
      <c r="CP124" s="39"/>
      <c r="CQ124" s="39"/>
      <c r="CR124" s="39"/>
      <c r="CS124" s="39"/>
      <c r="CT124" s="39"/>
      <c r="CU124" s="39"/>
      <c r="CV124" s="39"/>
      <c r="CW124" s="39"/>
    </row>
    <row r="125" spans="1:101" s="19" customFormat="1">
      <c r="C125" s="39"/>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c r="AY125" s="39"/>
      <c r="AZ125" s="39"/>
      <c r="BA125" s="39"/>
      <c r="BB125" s="39"/>
      <c r="BC125" s="39"/>
      <c r="BD125" s="39"/>
      <c r="BE125" s="39"/>
      <c r="BF125" s="39"/>
      <c r="BG125" s="39"/>
      <c r="BH125" s="39"/>
      <c r="BI125" s="39"/>
      <c r="BJ125" s="39"/>
      <c r="BK125" s="39"/>
      <c r="BL125" s="39"/>
      <c r="BM125" s="39"/>
      <c r="BN125" s="39"/>
      <c r="BO125" s="39"/>
      <c r="BP125" s="39"/>
      <c r="BQ125" s="39"/>
      <c r="BR125" s="39"/>
      <c r="BS125" s="39"/>
      <c r="BT125" s="39"/>
      <c r="BU125" s="39"/>
      <c r="BV125" s="39"/>
      <c r="BW125" s="39"/>
      <c r="BX125" s="39"/>
      <c r="BY125" s="39"/>
      <c r="BZ125" s="39"/>
      <c r="CA125" s="39"/>
      <c r="CB125" s="39"/>
      <c r="CC125" s="39"/>
      <c r="CD125" s="39"/>
      <c r="CE125" s="39"/>
      <c r="CF125" s="39"/>
      <c r="CG125" s="39"/>
      <c r="CH125" s="39"/>
      <c r="CI125" s="39"/>
      <c r="CJ125" s="39"/>
      <c r="CK125" s="39"/>
      <c r="CL125" s="39"/>
      <c r="CM125" s="39"/>
      <c r="CN125" s="39"/>
      <c r="CO125" s="39"/>
      <c r="CP125" s="39"/>
      <c r="CQ125" s="39"/>
      <c r="CR125" s="39"/>
      <c r="CS125" s="39"/>
      <c r="CT125" s="39"/>
      <c r="CU125" s="39"/>
      <c r="CV125" s="39"/>
      <c r="CW125" s="39"/>
    </row>
    <row r="126" spans="1:101" s="19" customFormat="1">
      <c r="C126" s="39"/>
      <c r="D126" s="39"/>
      <c r="E126" s="39"/>
      <c r="F126" s="39"/>
      <c r="G126" s="39"/>
      <c r="H126" s="39"/>
      <c r="I126" s="39"/>
      <c r="J126" s="39"/>
      <c r="K126" s="39"/>
      <c r="L126" s="39"/>
      <c r="M126" s="39"/>
      <c r="N126" s="39"/>
      <c r="O126" s="39"/>
      <c r="P126" s="39"/>
      <c r="Q126" s="39"/>
      <c r="R126" s="39"/>
      <c r="S126" s="39"/>
      <c r="T126" s="39"/>
      <c r="U126" s="39"/>
      <c r="V126" s="39"/>
      <c r="W126" s="39"/>
      <c r="X126" s="39"/>
      <c r="Y126" s="39"/>
      <c r="Z126" s="39"/>
      <c r="AA126" s="39"/>
      <c r="AB126" s="39"/>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c r="AY126" s="39"/>
      <c r="AZ126" s="39"/>
      <c r="BA126" s="39"/>
      <c r="BB126" s="39"/>
      <c r="BC126" s="39"/>
      <c r="BD126" s="39"/>
      <c r="BE126" s="39"/>
      <c r="BF126" s="39"/>
      <c r="BG126" s="39"/>
      <c r="BH126" s="39"/>
      <c r="BI126" s="39"/>
      <c r="BJ126" s="39"/>
      <c r="BK126" s="39"/>
      <c r="BL126" s="39"/>
      <c r="BM126" s="39"/>
      <c r="BN126" s="39"/>
      <c r="BO126" s="39"/>
      <c r="BP126" s="39"/>
      <c r="BQ126" s="39"/>
      <c r="BR126" s="39"/>
      <c r="BS126" s="39"/>
      <c r="BT126" s="39"/>
      <c r="BU126" s="39"/>
      <c r="BV126" s="39"/>
      <c r="BW126" s="39"/>
      <c r="BX126" s="39"/>
      <c r="BY126" s="39"/>
      <c r="BZ126" s="39"/>
      <c r="CA126" s="39"/>
      <c r="CB126" s="39"/>
      <c r="CC126" s="39"/>
      <c r="CD126" s="39"/>
      <c r="CE126" s="39"/>
      <c r="CF126" s="39"/>
      <c r="CG126" s="39"/>
      <c r="CH126" s="39"/>
      <c r="CI126" s="39"/>
      <c r="CJ126" s="39"/>
      <c r="CK126" s="39"/>
      <c r="CL126" s="39"/>
      <c r="CM126" s="39"/>
      <c r="CN126" s="39"/>
      <c r="CO126" s="39"/>
      <c r="CP126" s="39"/>
      <c r="CQ126" s="39"/>
      <c r="CR126" s="39"/>
      <c r="CS126" s="39"/>
      <c r="CT126" s="39"/>
      <c r="CU126" s="39"/>
      <c r="CV126" s="39"/>
      <c r="CW126" s="39"/>
    </row>
    <row r="127" spans="1:101" s="19" customFormat="1" ht="13.5" thickBot="1">
      <c r="A127" s="50" t="s">
        <v>254</v>
      </c>
      <c r="B127" s="52"/>
      <c r="C127" s="39"/>
      <c r="D127" s="39"/>
      <c r="E127" s="39"/>
      <c r="F127" s="39"/>
      <c r="G127" s="39"/>
      <c r="H127" s="39"/>
      <c r="I127" s="39"/>
      <c r="J127" s="39"/>
      <c r="K127" s="39"/>
      <c r="L127" s="39"/>
      <c r="M127" s="39"/>
      <c r="N127" s="39"/>
      <c r="O127" s="39"/>
      <c r="P127" s="39"/>
      <c r="Q127" s="39"/>
      <c r="R127" s="39"/>
      <c r="S127" s="39"/>
      <c r="T127" s="39"/>
      <c r="U127" s="39"/>
      <c r="V127" s="39"/>
      <c r="W127" s="39"/>
      <c r="X127" s="39"/>
      <c r="Y127" s="39"/>
      <c r="Z127" s="39"/>
      <c r="AA127" s="39"/>
      <c r="AB127" s="39"/>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c r="AY127" s="39"/>
      <c r="AZ127" s="39"/>
      <c r="BA127" s="39"/>
      <c r="BB127" s="39"/>
      <c r="BC127" s="39"/>
      <c r="BD127" s="39"/>
      <c r="BE127" s="39"/>
      <c r="BF127" s="39"/>
      <c r="BG127" s="39"/>
      <c r="BH127" s="39"/>
      <c r="BI127" s="39"/>
      <c r="BJ127" s="39"/>
      <c r="BK127" s="39"/>
      <c r="BL127" s="39"/>
      <c r="BM127" s="39"/>
      <c r="BN127" s="39"/>
      <c r="BO127" s="39"/>
      <c r="BP127" s="39"/>
      <c r="BQ127" s="39"/>
      <c r="BR127" s="39"/>
      <c r="BS127" s="39"/>
      <c r="BT127" s="39"/>
      <c r="BU127" s="39"/>
      <c r="BV127" s="39"/>
      <c r="BW127" s="39"/>
      <c r="BX127" s="39"/>
      <c r="BY127" s="39"/>
      <c r="BZ127" s="39"/>
      <c r="CA127" s="39"/>
      <c r="CB127" s="39"/>
      <c r="CC127" s="39"/>
      <c r="CD127" s="39"/>
      <c r="CE127" s="39"/>
      <c r="CF127" s="39"/>
      <c r="CG127" s="39"/>
      <c r="CH127" s="39"/>
      <c r="CI127" s="39"/>
      <c r="CJ127" s="39"/>
      <c r="CK127" s="39"/>
      <c r="CL127" s="39"/>
      <c r="CM127" s="39"/>
      <c r="CN127" s="39"/>
      <c r="CO127" s="39"/>
      <c r="CP127" s="39"/>
      <c r="CQ127" s="39"/>
      <c r="CR127" s="39"/>
      <c r="CS127" s="39"/>
      <c r="CT127" s="39"/>
      <c r="CU127" s="39"/>
      <c r="CV127" s="39"/>
      <c r="CW127" s="39"/>
    </row>
    <row r="128" spans="1:101" s="19" customFormat="1" ht="13.5" thickBot="1">
      <c r="A128" s="83"/>
      <c r="B128" s="84"/>
      <c r="C128" s="85"/>
      <c r="D128" s="85"/>
      <c r="E128" s="85"/>
      <c r="F128" s="85"/>
      <c r="G128" s="85"/>
      <c r="H128" s="85"/>
      <c r="I128" s="85"/>
      <c r="J128" s="85"/>
      <c r="K128" s="85"/>
      <c r="L128" s="85"/>
      <c r="M128" s="85"/>
      <c r="N128" s="85"/>
      <c r="O128" s="86" t="s">
        <v>363</v>
      </c>
      <c r="P128" s="87"/>
      <c r="Q128" s="87"/>
      <c r="R128" s="87"/>
      <c r="S128" s="87"/>
      <c r="T128" s="87"/>
      <c r="U128" s="87"/>
      <c r="V128" s="87"/>
      <c r="W128" s="87"/>
      <c r="X128" s="87"/>
      <c r="Y128" s="87"/>
      <c r="Z128" s="76"/>
      <c r="AA128" s="85"/>
      <c r="AB128" s="86" t="s">
        <v>364</v>
      </c>
      <c r="AC128" s="87"/>
      <c r="AD128" s="87"/>
      <c r="AE128" s="87"/>
      <c r="AF128" s="87"/>
      <c r="AG128" s="87"/>
      <c r="AH128" s="87"/>
      <c r="AI128" s="87"/>
      <c r="AJ128" s="87"/>
      <c r="AK128" s="87"/>
      <c r="AL128" s="87"/>
      <c r="AM128" s="76"/>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39"/>
      <c r="CN128" s="39"/>
      <c r="CO128" s="39"/>
      <c r="CP128" s="39"/>
      <c r="CQ128" s="39"/>
      <c r="CR128" s="39"/>
      <c r="CS128" s="39"/>
      <c r="CT128" s="39"/>
      <c r="CU128" s="39"/>
      <c r="CV128" s="39"/>
      <c r="CW128" s="39"/>
    </row>
    <row r="129" spans="1:101" s="19" customFormat="1" ht="102">
      <c r="A129" s="68" t="s">
        <v>147</v>
      </c>
      <c r="B129" s="69" t="s">
        <v>148</v>
      </c>
      <c r="C129" s="70" t="s">
        <v>49</v>
      </c>
      <c r="D129" s="70" t="s">
        <v>231</v>
      </c>
      <c r="E129" s="70" t="s">
        <v>232</v>
      </c>
      <c r="F129" s="70" t="s">
        <v>233</v>
      </c>
      <c r="G129" s="70" t="s">
        <v>234</v>
      </c>
      <c r="H129" s="70" t="s">
        <v>235</v>
      </c>
      <c r="I129" s="70" t="s">
        <v>236</v>
      </c>
      <c r="J129" s="70" t="s">
        <v>237</v>
      </c>
      <c r="K129" s="70" t="s">
        <v>48</v>
      </c>
      <c r="L129" s="70" t="s">
        <v>210</v>
      </c>
      <c r="M129" s="70" t="s">
        <v>238</v>
      </c>
      <c r="N129" s="70" t="s">
        <v>365</v>
      </c>
      <c r="O129" s="70" t="s">
        <v>239</v>
      </c>
      <c r="P129" s="70" t="s">
        <v>240</v>
      </c>
      <c r="Q129" s="70" t="s">
        <v>241</v>
      </c>
      <c r="R129" s="70" t="s">
        <v>242</v>
      </c>
      <c r="S129" s="70" t="s">
        <v>243</v>
      </c>
      <c r="T129" s="70" t="s">
        <v>244</v>
      </c>
      <c r="U129" s="70" t="s">
        <v>245</v>
      </c>
      <c r="V129" s="70" t="s">
        <v>246</v>
      </c>
      <c r="W129" s="70" t="s">
        <v>247</v>
      </c>
      <c r="X129" s="70" t="s">
        <v>248</v>
      </c>
      <c r="Y129" s="70" t="s">
        <v>249</v>
      </c>
      <c r="Z129" s="70" t="s">
        <v>250</v>
      </c>
      <c r="AA129" s="70"/>
      <c r="AB129" s="70" t="s">
        <v>239</v>
      </c>
      <c r="AC129" s="70" t="s">
        <v>240</v>
      </c>
      <c r="AD129" s="70" t="s">
        <v>241</v>
      </c>
      <c r="AE129" s="70" t="s">
        <v>242</v>
      </c>
      <c r="AF129" s="70" t="s">
        <v>243</v>
      </c>
      <c r="AG129" s="70" t="s">
        <v>244</v>
      </c>
      <c r="AH129" s="70" t="s">
        <v>245</v>
      </c>
      <c r="AI129" s="70" t="s">
        <v>246</v>
      </c>
      <c r="AJ129" s="70" t="s">
        <v>247</v>
      </c>
      <c r="AK129" s="70" t="s">
        <v>248</v>
      </c>
      <c r="AL129" s="70" t="s">
        <v>249</v>
      </c>
      <c r="AM129" s="70" t="s">
        <v>250</v>
      </c>
      <c r="AN129" s="39"/>
      <c r="AO129" s="39"/>
      <c r="AP129" s="39"/>
      <c r="AQ129" s="39"/>
      <c r="AR129" s="39"/>
      <c r="AS129" s="39"/>
      <c r="AT129" s="39"/>
      <c r="AU129" s="39"/>
      <c r="AV129" s="39"/>
      <c r="AW129" s="39"/>
      <c r="AX129" s="39"/>
      <c r="AY129" s="39"/>
      <c r="AZ129" s="39"/>
      <c r="BA129" s="39"/>
      <c r="BB129" s="39"/>
      <c r="BC129" s="39"/>
      <c r="BD129" s="39"/>
      <c r="BE129" s="39"/>
      <c r="BF129" s="39"/>
      <c r="BG129" s="39"/>
      <c r="BH129" s="39"/>
      <c r="BI129" s="39"/>
      <c r="BJ129" s="39"/>
      <c r="BK129" s="39"/>
      <c r="BL129" s="39"/>
      <c r="BM129" s="39"/>
      <c r="BN129" s="39"/>
      <c r="BO129" s="39"/>
      <c r="BP129" s="39"/>
      <c r="BQ129" s="39"/>
      <c r="BR129" s="39"/>
      <c r="BS129" s="39"/>
      <c r="BT129" s="39"/>
      <c r="BU129" s="39"/>
      <c r="BV129" s="39"/>
      <c r="BW129" s="39"/>
      <c r="BX129" s="39"/>
      <c r="BY129" s="39"/>
      <c r="BZ129" s="39"/>
      <c r="CA129" s="39"/>
      <c r="CB129" s="39"/>
      <c r="CC129" s="39"/>
      <c r="CD129" s="39"/>
      <c r="CE129" s="39"/>
      <c r="CF129" s="39"/>
      <c r="CG129" s="39"/>
      <c r="CH129" s="39"/>
      <c r="CI129" s="39"/>
      <c r="CJ129" s="39"/>
      <c r="CK129" s="39"/>
      <c r="CL129" s="39"/>
      <c r="CM129" s="39"/>
      <c r="CN129" s="39"/>
      <c r="CO129" s="39"/>
      <c r="CP129" s="39"/>
      <c r="CQ129" s="39"/>
      <c r="CR129" s="39"/>
      <c r="CS129" s="39"/>
      <c r="CT129" s="39"/>
      <c r="CU129" s="39"/>
      <c r="CV129" s="39"/>
      <c r="CW129" s="39"/>
    </row>
    <row r="130" spans="1:101" s="19" customFormat="1">
      <c r="A130" s="19" t="s">
        <v>461</v>
      </c>
      <c r="C130" s="44">
        <v>174.81776983446019</v>
      </c>
      <c r="D130" s="44">
        <v>45.7202416054715</v>
      </c>
      <c r="E130" s="44">
        <v>9.1440483210943011</v>
      </c>
      <c r="F130" s="44">
        <v>54.864289926565803</v>
      </c>
      <c r="G130" s="44">
        <v>77.333650684827873</v>
      </c>
      <c r="H130" s="44">
        <v>113.39586112811278</v>
      </c>
      <c r="I130" s="44">
        <v>2749.2123953521459</v>
      </c>
      <c r="J130" s="44">
        <v>6.7696959003410822</v>
      </c>
      <c r="K130" s="44">
        <v>22.765723408872674</v>
      </c>
      <c r="L130" s="72">
        <v>1.4663197731380342</v>
      </c>
      <c r="M130" s="44">
        <v>1.660782038764119</v>
      </c>
      <c r="N130" s="44">
        <v>3.012689643792392E-2</v>
      </c>
      <c r="O130" s="44">
        <v>11.14601431409581</v>
      </c>
      <c r="P130" s="44">
        <v>10.427259158369424</v>
      </c>
      <c r="Q130" s="44">
        <v>12.062542336604217</v>
      </c>
      <c r="R130" s="44">
        <v>10.494304156758677</v>
      </c>
      <c r="S130" s="44">
        <v>10.695026308509853</v>
      </c>
      <c r="T130" s="44">
        <v>9.6419118231219976</v>
      </c>
      <c r="U130" s="44">
        <v>8.9022027634874856</v>
      </c>
      <c r="V130" s="44">
        <v>9.3477831976488908</v>
      </c>
      <c r="W130" s="44">
        <v>8.2390052962267006</v>
      </c>
      <c r="X130" s="44">
        <v>9.4556338408842517</v>
      </c>
      <c r="Y130" s="44">
        <v>9.1486472094139142</v>
      </c>
      <c r="Z130" s="44">
        <v>10.406790066773056</v>
      </c>
      <c r="AA130" s="44"/>
      <c r="AB130" s="44">
        <v>5.4692423811858459</v>
      </c>
      <c r="AC130" s="44">
        <v>4.8669570301079679</v>
      </c>
      <c r="AD130" s="44">
        <v>4.7610351058526135</v>
      </c>
      <c r="AE130" s="44">
        <v>4.8222128001400844</v>
      </c>
      <c r="AF130" s="44">
        <v>4.8475322972935144</v>
      </c>
      <c r="AG130" s="44">
        <v>3.9717276279894667</v>
      </c>
      <c r="AH130" s="44">
        <v>4.4786340439326668</v>
      </c>
      <c r="AI130" s="44">
        <v>3.7670230549839192</v>
      </c>
      <c r="AJ130" s="44">
        <v>4.2469846603378834</v>
      </c>
      <c r="AK130" s="44">
        <v>3.8109638056888158</v>
      </c>
      <c r="AL130" s="44">
        <v>4.6444791020947465</v>
      </c>
      <c r="AM130" s="39">
        <v>5.1638574529583998</v>
      </c>
      <c r="AN130" s="39"/>
      <c r="AO130" s="39"/>
      <c r="AP130" s="39"/>
      <c r="AQ130" s="39"/>
      <c r="AR130" s="39"/>
      <c r="AS130" s="39"/>
      <c r="AT130" s="39"/>
      <c r="AU130" s="39"/>
      <c r="AV130" s="39"/>
      <c r="AW130" s="39"/>
      <c r="AX130" s="39"/>
      <c r="AY130" s="39"/>
      <c r="AZ130" s="39"/>
      <c r="BA130" s="39"/>
      <c r="BB130" s="39"/>
      <c r="BC130" s="39"/>
      <c r="BD130" s="39"/>
      <c r="BE130" s="39"/>
      <c r="BF130" s="39"/>
      <c r="BG130" s="39"/>
      <c r="BH130" s="39"/>
      <c r="BI130" s="39"/>
      <c r="BJ130" s="39"/>
      <c r="BK130" s="39"/>
      <c r="BL130" s="39"/>
      <c r="BM130" s="39"/>
      <c r="BN130" s="39"/>
      <c r="BO130" s="39"/>
      <c r="BP130" s="39"/>
      <c r="BQ130" s="39"/>
      <c r="BR130" s="39"/>
      <c r="BS130" s="39"/>
      <c r="BT130" s="39"/>
      <c r="BU130" s="39"/>
      <c r="BV130" s="39"/>
      <c r="BW130" s="39"/>
      <c r="BX130" s="39"/>
      <c r="BY130" s="39"/>
      <c r="BZ130" s="39"/>
      <c r="CA130" s="39"/>
      <c r="CB130" s="39"/>
      <c r="CC130" s="39"/>
      <c r="CD130" s="39"/>
      <c r="CE130" s="39"/>
      <c r="CF130" s="39"/>
      <c r="CG130" s="39"/>
      <c r="CH130" s="39"/>
      <c r="CI130" s="39"/>
      <c r="CJ130" s="39"/>
      <c r="CK130" s="39"/>
      <c r="CL130" s="39"/>
      <c r="CM130" s="39"/>
      <c r="CN130" s="39"/>
      <c r="CO130" s="39"/>
      <c r="CP130" s="39"/>
      <c r="CQ130" s="39"/>
      <c r="CR130" s="39"/>
      <c r="CS130" s="39"/>
      <c r="CT130" s="39"/>
      <c r="CU130" s="39"/>
      <c r="CV130" s="39"/>
      <c r="CW130" s="39"/>
    </row>
    <row r="131" spans="1:101" s="19" customFormat="1">
      <c r="A131" s="19" t="s">
        <v>462</v>
      </c>
      <c r="C131" s="44">
        <v>174.81776983446019</v>
      </c>
      <c r="D131" s="44">
        <v>45.7202416054715</v>
      </c>
      <c r="E131" s="44">
        <v>9.1440483210943011</v>
      </c>
      <c r="F131" s="44">
        <v>54.864289926565803</v>
      </c>
      <c r="G131" s="44">
        <v>77.333650684827873</v>
      </c>
      <c r="H131" s="44">
        <v>113.39586112811278</v>
      </c>
      <c r="I131" s="44">
        <v>2749.2123953521459</v>
      </c>
      <c r="J131" s="44">
        <v>6.7696959003410822</v>
      </c>
      <c r="K131" s="44">
        <v>22.765723408872674</v>
      </c>
      <c r="L131" s="72">
        <v>1.4663197731380342</v>
      </c>
      <c r="M131" s="44">
        <v>1.660782038764119</v>
      </c>
      <c r="N131" s="44">
        <v>3.012689643792392E-2</v>
      </c>
      <c r="O131" s="44">
        <v>11.14601431409581</v>
      </c>
      <c r="P131" s="44">
        <v>10.427259158369424</v>
      </c>
      <c r="Q131" s="44">
        <v>12.062542336604217</v>
      </c>
      <c r="R131" s="44">
        <v>10.494304156758677</v>
      </c>
      <c r="S131" s="44">
        <v>10.695026308509853</v>
      </c>
      <c r="T131" s="44">
        <v>9.6419118231219976</v>
      </c>
      <c r="U131" s="44">
        <v>8.9022027634874856</v>
      </c>
      <c r="V131" s="44">
        <v>9.3477831976488908</v>
      </c>
      <c r="W131" s="44">
        <v>8.2390052962267006</v>
      </c>
      <c r="X131" s="44">
        <v>9.4556338408842517</v>
      </c>
      <c r="Y131" s="44">
        <v>9.1486472094139142</v>
      </c>
      <c r="Z131" s="44">
        <v>10.406790066773056</v>
      </c>
      <c r="AA131" s="44"/>
      <c r="AB131" s="44">
        <v>5.4692423811858459</v>
      </c>
      <c r="AC131" s="44">
        <v>4.8669570301079679</v>
      </c>
      <c r="AD131" s="44">
        <v>4.7610351058526135</v>
      </c>
      <c r="AE131" s="44">
        <v>4.8222128001400844</v>
      </c>
      <c r="AF131" s="44">
        <v>4.8475322972935144</v>
      </c>
      <c r="AG131" s="44">
        <v>3.9717276279894667</v>
      </c>
      <c r="AH131" s="44">
        <v>4.4786340439326668</v>
      </c>
      <c r="AI131" s="44">
        <v>3.7670230549839192</v>
      </c>
      <c r="AJ131" s="44">
        <v>4.2469846603378834</v>
      </c>
      <c r="AK131" s="44">
        <v>3.8109638056888158</v>
      </c>
      <c r="AL131" s="44">
        <v>4.6444791020947465</v>
      </c>
      <c r="AM131" s="39">
        <v>5.1638574529583998</v>
      </c>
      <c r="AN131" s="39"/>
      <c r="AO131" s="39"/>
      <c r="AP131" s="39"/>
      <c r="AQ131" s="39"/>
      <c r="AR131" s="39"/>
      <c r="AS131" s="39"/>
      <c r="AT131" s="39"/>
      <c r="AU131" s="39"/>
      <c r="AV131" s="39"/>
      <c r="AW131" s="39"/>
      <c r="AX131" s="39"/>
      <c r="AY131" s="39"/>
      <c r="AZ131" s="39"/>
      <c r="BA131" s="39"/>
      <c r="BB131" s="39"/>
      <c r="BC131" s="39"/>
      <c r="BD131" s="39"/>
      <c r="BE131" s="39"/>
      <c r="BF131" s="39"/>
      <c r="BG131" s="39"/>
      <c r="BH131" s="39"/>
      <c r="BI131" s="39"/>
      <c r="BJ131" s="39"/>
      <c r="BK131" s="39"/>
      <c r="BL131" s="39"/>
      <c r="BM131" s="39"/>
      <c r="BN131" s="39"/>
      <c r="BO131" s="39"/>
      <c r="BP131" s="39"/>
      <c r="BQ131" s="39"/>
      <c r="BR131" s="39"/>
      <c r="BS131" s="39"/>
      <c r="BT131" s="39"/>
      <c r="BU131" s="39"/>
      <c r="BV131" s="39"/>
      <c r="BW131" s="39"/>
      <c r="BX131" s="39"/>
      <c r="BY131" s="39"/>
      <c r="BZ131" s="39"/>
      <c r="CA131" s="39"/>
      <c r="CB131" s="39"/>
      <c r="CC131" s="39"/>
      <c r="CD131" s="39"/>
      <c r="CE131" s="39"/>
      <c r="CF131" s="39"/>
      <c r="CG131" s="39"/>
      <c r="CH131" s="39"/>
      <c r="CI131" s="39"/>
      <c r="CJ131" s="39"/>
      <c r="CK131" s="39"/>
      <c r="CL131" s="39"/>
      <c r="CM131" s="39"/>
      <c r="CN131" s="39"/>
      <c r="CO131" s="39"/>
      <c r="CP131" s="39"/>
      <c r="CQ131" s="39"/>
      <c r="CR131" s="39"/>
      <c r="CS131" s="39"/>
      <c r="CT131" s="39"/>
      <c r="CU131" s="39"/>
      <c r="CV131" s="39"/>
      <c r="CW131" s="39"/>
    </row>
    <row r="132" spans="1:101" s="19" customFormat="1">
      <c r="A132" s="19" t="s">
        <v>463</v>
      </c>
      <c r="C132" s="44">
        <v>174.81776983446019</v>
      </c>
      <c r="D132" s="44">
        <v>45.7202416054715</v>
      </c>
      <c r="E132" s="44">
        <v>9.1440483210943011</v>
      </c>
      <c r="F132" s="44">
        <v>54.864289926565803</v>
      </c>
      <c r="G132" s="44">
        <v>77.333650684827873</v>
      </c>
      <c r="H132" s="44">
        <v>113.39586112811278</v>
      </c>
      <c r="I132" s="44">
        <v>2749.2123953521459</v>
      </c>
      <c r="J132" s="44">
        <v>6.7696959003410822</v>
      </c>
      <c r="K132" s="44">
        <v>22.765723408872674</v>
      </c>
      <c r="L132" s="72">
        <v>1.4663197731380342</v>
      </c>
      <c r="M132" s="44">
        <v>1.660782038764119</v>
      </c>
      <c r="N132" s="44">
        <v>3.012689643792392E-2</v>
      </c>
      <c r="O132" s="44">
        <v>11.14601431409581</v>
      </c>
      <c r="P132" s="44">
        <v>10.427259158369424</v>
      </c>
      <c r="Q132" s="44">
        <v>12.062542336604217</v>
      </c>
      <c r="R132" s="44">
        <v>10.494304156758677</v>
      </c>
      <c r="S132" s="44">
        <v>10.695026308509853</v>
      </c>
      <c r="T132" s="44">
        <v>9.6419118231219976</v>
      </c>
      <c r="U132" s="44">
        <v>8.9022027634874856</v>
      </c>
      <c r="V132" s="44">
        <v>9.3477831976488908</v>
      </c>
      <c r="W132" s="44">
        <v>8.2390052962267006</v>
      </c>
      <c r="X132" s="44">
        <v>9.4556338408842517</v>
      </c>
      <c r="Y132" s="44">
        <v>9.1486472094139142</v>
      </c>
      <c r="Z132" s="44">
        <v>10.406790066773056</v>
      </c>
      <c r="AA132" s="44"/>
      <c r="AB132" s="44">
        <v>5.4692423811858459</v>
      </c>
      <c r="AC132" s="44">
        <v>4.8669570301079679</v>
      </c>
      <c r="AD132" s="44">
        <v>4.7610351058526135</v>
      </c>
      <c r="AE132" s="44">
        <v>4.8222128001400844</v>
      </c>
      <c r="AF132" s="44">
        <v>4.8475322972935144</v>
      </c>
      <c r="AG132" s="44">
        <v>3.9717276279894667</v>
      </c>
      <c r="AH132" s="44">
        <v>4.4786340439326668</v>
      </c>
      <c r="AI132" s="44">
        <v>3.7670230549839192</v>
      </c>
      <c r="AJ132" s="44">
        <v>4.2469846603378834</v>
      </c>
      <c r="AK132" s="44">
        <v>3.8109638056888158</v>
      </c>
      <c r="AL132" s="44">
        <v>4.6444791020947465</v>
      </c>
      <c r="AM132" s="39">
        <v>5.1638574529583998</v>
      </c>
      <c r="AN132" s="39"/>
      <c r="AO132" s="39"/>
      <c r="AP132" s="39"/>
      <c r="AQ132" s="39"/>
      <c r="AR132" s="39"/>
      <c r="AS132" s="39"/>
      <c r="AT132" s="39"/>
      <c r="AU132" s="39"/>
      <c r="AV132" s="39"/>
      <c r="AW132" s="39"/>
      <c r="AX132" s="39"/>
      <c r="AY132" s="39"/>
      <c r="AZ132" s="39"/>
      <c r="BA132" s="39"/>
      <c r="BB132" s="39"/>
      <c r="BC132" s="39"/>
      <c r="BD132" s="39"/>
      <c r="BE132" s="39"/>
      <c r="BF132" s="39"/>
      <c r="BG132" s="39"/>
      <c r="BH132" s="39"/>
      <c r="BI132" s="39"/>
      <c r="BJ132" s="39"/>
      <c r="BK132" s="39"/>
      <c r="BL132" s="39"/>
      <c r="BM132" s="39"/>
      <c r="BN132" s="39"/>
      <c r="BO132" s="39"/>
      <c r="BP132" s="39"/>
      <c r="BQ132" s="39"/>
      <c r="BR132" s="39"/>
      <c r="BS132" s="39"/>
      <c r="BT132" s="39"/>
      <c r="BU132" s="39"/>
      <c r="BV132" s="39"/>
      <c r="BW132" s="39"/>
      <c r="BX132" s="39"/>
      <c r="BY132" s="39"/>
      <c r="BZ132" s="39"/>
      <c r="CA132" s="39"/>
      <c r="CB132" s="39"/>
      <c r="CC132" s="39"/>
      <c r="CD132" s="39"/>
      <c r="CE132" s="39"/>
      <c r="CF132" s="39"/>
      <c r="CG132" s="39"/>
      <c r="CH132" s="39"/>
      <c r="CI132" s="39"/>
      <c r="CJ132" s="39"/>
      <c r="CK132" s="39"/>
      <c r="CL132" s="39"/>
      <c r="CM132" s="39"/>
      <c r="CN132" s="39"/>
      <c r="CO132" s="39"/>
      <c r="CP132" s="39"/>
      <c r="CQ132" s="39"/>
      <c r="CR132" s="39"/>
      <c r="CS132" s="39"/>
      <c r="CT132" s="39"/>
      <c r="CU132" s="39"/>
      <c r="CV132" s="39"/>
      <c r="CW132" s="39"/>
    </row>
    <row r="133" spans="1:101" s="19" customFormat="1">
      <c r="A133" s="19" t="s">
        <v>464</v>
      </c>
      <c r="C133" s="44">
        <v>174.81776983446019</v>
      </c>
      <c r="D133" s="44">
        <v>45.7202416054715</v>
      </c>
      <c r="E133" s="44">
        <v>9.1440483210943011</v>
      </c>
      <c r="F133" s="44">
        <v>54.864289926565803</v>
      </c>
      <c r="G133" s="44">
        <v>77.333650684827873</v>
      </c>
      <c r="H133" s="44">
        <v>113.39586112811278</v>
      </c>
      <c r="I133" s="44">
        <v>2749.2123953521459</v>
      </c>
      <c r="J133" s="44">
        <v>6.7696959003410822</v>
      </c>
      <c r="K133" s="44">
        <v>22.765723408872674</v>
      </c>
      <c r="L133" s="72">
        <v>1.4663197731380342</v>
      </c>
      <c r="M133" s="44">
        <v>1.660782038764119</v>
      </c>
      <c r="N133" s="44">
        <v>3.012689643792392E-2</v>
      </c>
      <c r="O133" s="44">
        <v>11.14601431409581</v>
      </c>
      <c r="P133" s="44">
        <v>10.427259158369424</v>
      </c>
      <c r="Q133" s="44">
        <v>12.062542336604217</v>
      </c>
      <c r="R133" s="44">
        <v>10.494304156758677</v>
      </c>
      <c r="S133" s="44">
        <v>10.695026308509853</v>
      </c>
      <c r="T133" s="44">
        <v>9.6419118231219976</v>
      </c>
      <c r="U133" s="44">
        <v>8.9022027634874856</v>
      </c>
      <c r="V133" s="44">
        <v>9.3477831976488908</v>
      </c>
      <c r="W133" s="44">
        <v>8.2390052962267006</v>
      </c>
      <c r="X133" s="44">
        <v>9.4556338408842517</v>
      </c>
      <c r="Y133" s="44">
        <v>9.1486472094139142</v>
      </c>
      <c r="Z133" s="44">
        <v>10.406790066773056</v>
      </c>
      <c r="AA133" s="44"/>
      <c r="AB133" s="44">
        <v>5.4692423811858459</v>
      </c>
      <c r="AC133" s="44">
        <v>4.8669570301079679</v>
      </c>
      <c r="AD133" s="44">
        <v>4.7610351058526135</v>
      </c>
      <c r="AE133" s="44">
        <v>4.8222128001400844</v>
      </c>
      <c r="AF133" s="44">
        <v>4.8475322972935144</v>
      </c>
      <c r="AG133" s="44">
        <v>3.9717276279894667</v>
      </c>
      <c r="AH133" s="44">
        <v>4.4786340439326668</v>
      </c>
      <c r="AI133" s="44">
        <v>3.7670230549839192</v>
      </c>
      <c r="AJ133" s="44">
        <v>4.2469846603378834</v>
      </c>
      <c r="AK133" s="44">
        <v>3.8109638056888158</v>
      </c>
      <c r="AL133" s="44">
        <v>4.6444791020947465</v>
      </c>
      <c r="AM133" s="39">
        <v>5.1638574529583998</v>
      </c>
      <c r="AN133" s="39"/>
      <c r="AO133" s="39"/>
      <c r="AP133" s="39"/>
      <c r="AQ133" s="39"/>
      <c r="AR133" s="39"/>
      <c r="AS133" s="39"/>
      <c r="AT133" s="39"/>
      <c r="AU133" s="39"/>
      <c r="AV133" s="39"/>
      <c r="AW133" s="39"/>
      <c r="AX133" s="39"/>
      <c r="AY133" s="39"/>
      <c r="AZ133" s="39"/>
      <c r="BA133" s="39"/>
      <c r="BB133" s="39"/>
      <c r="BC133" s="39"/>
      <c r="BD133" s="39"/>
      <c r="BE133" s="39"/>
      <c r="BF133" s="39"/>
      <c r="BG133" s="39"/>
      <c r="BH133" s="39"/>
      <c r="BI133" s="39"/>
      <c r="BJ133" s="39"/>
      <c r="BK133" s="39"/>
      <c r="BL133" s="39"/>
      <c r="BM133" s="39"/>
      <c r="BN133" s="39"/>
      <c r="BO133" s="39"/>
      <c r="BP133" s="39"/>
      <c r="BQ133" s="39"/>
      <c r="BR133" s="39"/>
      <c r="BS133" s="39"/>
      <c r="BT133" s="39"/>
      <c r="BU133" s="39"/>
      <c r="BV133" s="39"/>
      <c r="BW133" s="39"/>
      <c r="BX133" s="39"/>
      <c r="BY133" s="39"/>
      <c r="BZ133" s="39"/>
      <c r="CA133" s="39"/>
      <c r="CB133" s="39"/>
      <c r="CC133" s="39"/>
      <c r="CD133" s="39"/>
      <c r="CE133" s="39"/>
      <c r="CF133" s="39"/>
      <c r="CG133" s="39"/>
      <c r="CH133" s="39"/>
      <c r="CI133" s="39"/>
      <c r="CJ133" s="39"/>
      <c r="CK133" s="39"/>
      <c r="CL133" s="39"/>
      <c r="CM133" s="39"/>
      <c r="CN133" s="39"/>
      <c r="CO133" s="39"/>
      <c r="CP133" s="39"/>
      <c r="CQ133" s="39"/>
      <c r="CR133" s="39"/>
      <c r="CS133" s="39"/>
      <c r="CT133" s="39"/>
      <c r="CU133" s="39"/>
      <c r="CV133" s="39"/>
      <c r="CW133" s="39"/>
    </row>
    <row r="134" spans="1:101" s="19" customFormat="1">
      <c r="A134" s="19" t="s">
        <v>465</v>
      </c>
      <c r="C134" s="44">
        <v>239.51705963219337</v>
      </c>
      <c r="D134" s="44">
        <v>63.074746599256621</v>
      </c>
      <c r="E134" s="44">
        <v>12.614949319851325</v>
      </c>
      <c r="F134" s="44">
        <v>75.689695919107947</v>
      </c>
      <c r="G134" s="44">
        <v>106.68798434252373</v>
      </c>
      <c r="H134" s="44">
        <v>155.36317193375078</v>
      </c>
      <c r="I134" s="44">
        <v>2768.2443048923706</v>
      </c>
      <c r="J134" s="44">
        <v>6.8842947736452071</v>
      </c>
      <c r="K134" s="44">
        <v>22.991057614616</v>
      </c>
      <c r="L134" s="72">
        <v>1.456238702897924</v>
      </c>
      <c r="M134" s="44">
        <v>2.2754301864817026</v>
      </c>
      <c r="N134" s="44">
        <v>4.1276728661440311E-2</v>
      </c>
      <c r="O134" s="44">
        <v>15.271105321035403</v>
      </c>
      <c r="P134" s="44">
        <v>14.286342034911337</v>
      </c>
      <c r="Q134" s="44">
        <v>16.526836344429622</v>
      </c>
      <c r="R134" s="44">
        <v>14.378200093119293</v>
      </c>
      <c r="S134" s="44">
        <v>14.653208632788994</v>
      </c>
      <c r="T134" s="44">
        <v>13.210341095724417</v>
      </c>
      <c r="U134" s="44">
        <v>12.196868957767714</v>
      </c>
      <c r="V134" s="44">
        <v>12.807356756125033</v>
      </c>
      <c r="W134" s="44">
        <v>11.288225016912973</v>
      </c>
      <c r="X134" s="44">
        <v>12.955122449347384</v>
      </c>
      <c r="Y134" s="44">
        <v>12.534521412131353</v>
      </c>
      <c r="Z134" s="44">
        <v>14.258297422300464</v>
      </c>
      <c r="AA134" s="44"/>
      <c r="AB134" s="44">
        <v>7.4933849962613248</v>
      </c>
      <c r="AC134" s="44">
        <v>6.6681964786048065</v>
      </c>
      <c r="AD134" s="44">
        <v>6.5230733147968598</v>
      </c>
      <c r="AE134" s="44">
        <v>6.6068926053912174</v>
      </c>
      <c r="AF134" s="44">
        <v>6.6415827373800758</v>
      </c>
      <c r="AG134" s="44">
        <v>5.4416466015828497</v>
      </c>
      <c r="AH134" s="44">
        <v>6.136156858580053</v>
      </c>
      <c r="AI134" s="44">
        <v>5.1611817640209665</v>
      </c>
      <c r="AJ134" s="44">
        <v>5.8187750542201648</v>
      </c>
      <c r="AK134" s="44">
        <v>5.2213847938207074</v>
      </c>
      <c r="AL134" s="44">
        <v>6.3633804453076834</v>
      </c>
      <c r="AM134" s="39">
        <v>7.0749784456326941</v>
      </c>
      <c r="AN134" s="39"/>
      <c r="AO134" s="39"/>
      <c r="AP134" s="39"/>
      <c r="AQ134" s="39"/>
      <c r="AR134" s="39"/>
      <c r="AS134" s="39"/>
      <c r="AT134" s="39"/>
      <c r="AU134" s="39"/>
      <c r="AV134" s="39"/>
      <c r="AW134" s="39"/>
      <c r="AX134" s="39"/>
      <c r="AY134" s="39"/>
      <c r="AZ134" s="39"/>
      <c r="BA134" s="39"/>
      <c r="BB134" s="39"/>
      <c r="BC134" s="39"/>
      <c r="BD134" s="39"/>
      <c r="BE134" s="39"/>
      <c r="BF134" s="39"/>
      <c r="BG134" s="39"/>
      <c r="BH134" s="39"/>
      <c r="BI134" s="39"/>
      <c r="BJ134" s="39"/>
      <c r="BK134" s="39"/>
      <c r="BL134" s="39"/>
      <c r="BM134" s="39"/>
      <c r="BN134" s="39"/>
      <c r="BO134" s="39"/>
      <c r="BP134" s="39"/>
      <c r="BQ134" s="39"/>
      <c r="BR134" s="39"/>
      <c r="BS134" s="39"/>
      <c r="BT134" s="39"/>
      <c r="BU134" s="39"/>
      <c r="BV134" s="39"/>
      <c r="BW134" s="39"/>
      <c r="BX134" s="39"/>
      <c r="BY134" s="39"/>
      <c r="BZ134" s="39"/>
      <c r="CA134" s="39"/>
      <c r="CB134" s="39"/>
      <c r="CC134" s="39"/>
      <c r="CD134" s="39"/>
      <c r="CE134" s="39"/>
      <c r="CF134" s="39"/>
      <c r="CG134" s="39"/>
      <c r="CH134" s="39"/>
      <c r="CI134" s="39"/>
      <c r="CJ134" s="39"/>
      <c r="CK134" s="39"/>
      <c r="CL134" s="39"/>
      <c r="CM134" s="39"/>
      <c r="CN134" s="39"/>
      <c r="CO134" s="39"/>
      <c r="CP134" s="39"/>
      <c r="CQ134" s="39"/>
      <c r="CR134" s="39"/>
      <c r="CS134" s="39"/>
      <c r="CT134" s="39"/>
      <c r="CU134" s="39"/>
      <c r="CV134" s="39"/>
      <c r="CW134" s="39"/>
    </row>
    <row r="135" spans="1:101" s="19" customFormat="1">
      <c r="A135" s="19" t="s">
        <v>466</v>
      </c>
      <c r="C135" s="44">
        <v>239.51705963219337</v>
      </c>
      <c r="D135" s="44">
        <v>63.074746599256621</v>
      </c>
      <c r="E135" s="44">
        <v>12.614949319851325</v>
      </c>
      <c r="F135" s="44">
        <v>75.689695919107947</v>
      </c>
      <c r="G135" s="44">
        <v>106.68798434252373</v>
      </c>
      <c r="H135" s="44">
        <v>155.36317193375078</v>
      </c>
      <c r="I135" s="44">
        <v>2768.2443048923706</v>
      </c>
      <c r="J135" s="44">
        <v>6.8842947736452071</v>
      </c>
      <c r="K135" s="44">
        <v>22.991057614616</v>
      </c>
      <c r="L135" s="72">
        <v>1.456238702897924</v>
      </c>
      <c r="M135" s="44">
        <v>2.2754301864817026</v>
      </c>
      <c r="N135" s="44">
        <v>4.1276728661440311E-2</v>
      </c>
      <c r="O135" s="44">
        <v>15.271105321035403</v>
      </c>
      <c r="P135" s="44">
        <v>14.286342034911337</v>
      </c>
      <c r="Q135" s="44">
        <v>16.526836344429622</v>
      </c>
      <c r="R135" s="44">
        <v>14.378200093119293</v>
      </c>
      <c r="S135" s="44">
        <v>14.653208632788994</v>
      </c>
      <c r="T135" s="44">
        <v>13.210341095724417</v>
      </c>
      <c r="U135" s="44">
        <v>12.196868957767714</v>
      </c>
      <c r="V135" s="44">
        <v>12.807356756125033</v>
      </c>
      <c r="W135" s="44">
        <v>11.288225016912973</v>
      </c>
      <c r="X135" s="44">
        <v>12.955122449347384</v>
      </c>
      <c r="Y135" s="44">
        <v>12.534521412131353</v>
      </c>
      <c r="Z135" s="44">
        <v>14.258297422300464</v>
      </c>
      <c r="AA135" s="44"/>
      <c r="AB135" s="44">
        <v>7.4933849962613248</v>
      </c>
      <c r="AC135" s="44">
        <v>6.6681964786048065</v>
      </c>
      <c r="AD135" s="44">
        <v>6.5230733147968598</v>
      </c>
      <c r="AE135" s="44">
        <v>6.6068926053912174</v>
      </c>
      <c r="AF135" s="44">
        <v>6.6415827373800758</v>
      </c>
      <c r="AG135" s="44">
        <v>5.4416466015828497</v>
      </c>
      <c r="AH135" s="44">
        <v>6.136156858580053</v>
      </c>
      <c r="AI135" s="44">
        <v>5.1611817640209665</v>
      </c>
      <c r="AJ135" s="44">
        <v>5.8187750542201648</v>
      </c>
      <c r="AK135" s="44">
        <v>5.2213847938207074</v>
      </c>
      <c r="AL135" s="44">
        <v>6.3633804453076834</v>
      </c>
      <c r="AM135" s="39">
        <v>7.0749784456326941</v>
      </c>
      <c r="AN135" s="39"/>
      <c r="AO135" s="39"/>
      <c r="AP135" s="39"/>
      <c r="AQ135" s="39"/>
      <c r="AR135" s="39"/>
      <c r="AS135" s="39"/>
      <c r="AT135" s="39"/>
      <c r="AU135" s="39"/>
      <c r="AV135" s="39"/>
      <c r="AW135" s="39"/>
      <c r="AX135" s="39"/>
      <c r="AY135" s="39"/>
      <c r="AZ135" s="39"/>
      <c r="BA135" s="39"/>
      <c r="BB135" s="39"/>
      <c r="BC135" s="39"/>
      <c r="BD135" s="39"/>
      <c r="BE135" s="39"/>
      <c r="BF135" s="39"/>
      <c r="BG135" s="39"/>
      <c r="BH135" s="39"/>
      <c r="BI135" s="39"/>
      <c r="BJ135" s="39"/>
      <c r="BK135" s="39"/>
      <c r="BL135" s="39"/>
      <c r="BM135" s="39"/>
      <c r="BN135" s="39"/>
      <c r="BO135" s="39"/>
      <c r="BP135" s="39"/>
      <c r="BQ135" s="39"/>
      <c r="BR135" s="39"/>
      <c r="BS135" s="39"/>
      <c r="BT135" s="39"/>
      <c r="BU135" s="39"/>
      <c r="BV135" s="39"/>
      <c r="BW135" s="39"/>
      <c r="BX135" s="39"/>
      <c r="BY135" s="39"/>
      <c r="BZ135" s="39"/>
      <c r="CA135" s="39"/>
      <c r="CB135" s="39"/>
      <c r="CC135" s="39"/>
      <c r="CD135" s="39"/>
      <c r="CE135" s="39"/>
      <c r="CF135" s="39"/>
      <c r="CG135" s="39"/>
      <c r="CH135" s="39"/>
      <c r="CI135" s="39"/>
      <c r="CJ135" s="39"/>
      <c r="CK135" s="39"/>
      <c r="CL135" s="39"/>
      <c r="CM135" s="39"/>
      <c r="CN135" s="39"/>
      <c r="CO135" s="39"/>
      <c r="CP135" s="39"/>
      <c r="CQ135" s="39"/>
      <c r="CR135" s="39"/>
      <c r="CS135" s="39"/>
      <c r="CT135" s="39"/>
      <c r="CU135" s="39"/>
      <c r="CV135" s="39"/>
      <c r="CW135" s="39"/>
    </row>
    <row r="136" spans="1:101" s="19" customFormat="1">
      <c r="A136" s="19" t="s">
        <v>467</v>
      </c>
      <c r="C136" s="44">
        <v>236.53843440166921</v>
      </c>
      <c r="D136" s="44">
        <v>65.564766921203187</v>
      </c>
      <c r="E136" s="44">
        <v>13.112953384240638</v>
      </c>
      <c r="F136" s="44">
        <v>78.677720305443827</v>
      </c>
      <c r="G136" s="44">
        <v>110.89973727762839</v>
      </c>
      <c r="H136" s="44">
        <v>153.43108131554285</v>
      </c>
      <c r="I136" s="44">
        <v>2913.7625418849234</v>
      </c>
      <c r="J136" s="44">
        <v>7.7605193043105523</v>
      </c>
      <c r="K136" s="44">
        <v>24.713965990393195</v>
      </c>
      <c r="L136" s="72">
        <v>1.3835116753382448</v>
      </c>
      <c r="M136" s="44">
        <v>2.2471330214523806</v>
      </c>
      <c r="N136" s="44">
        <v>4.0763412801545953E-2</v>
      </c>
      <c r="O136" s="44">
        <v>15.08119442417871</v>
      </c>
      <c r="P136" s="44">
        <v>14.108677617594129</v>
      </c>
      <c r="Q136" s="44">
        <v>16.321309223347491</v>
      </c>
      <c r="R136" s="44">
        <v>14.199393332412326</v>
      </c>
      <c r="S136" s="44">
        <v>14.470981876127968</v>
      </c>
      <c r="T136" s="44">
        <v>13.046057786001178</v>
      </c>
      <c r="U136" s="44">
        <v>12.045189149795819</v>
      </c>
      <c r="V136" s="44">
        <v>12.648084944636118</v>
      </c>
      <c r="W136" s="44">
        <v>11.147845071138573</v>
      </c>
      <c r="X136" s="44">
        <v>12.794013029202477</v>
      </c>
      <c r="Y136" s="44">
        <v>12.378642570816028</v>
      </c>
      <c r="Z136" s="44">
        <v>14.080981766740898</v>
      </c>
      <c r="AA136" s="44"/>
      <c r="AB136" s="44">
        <v>7.4001975396093007</v>
      </c>
      <c r="AC136" s="44">
        <v>6.585271035616465</v>
      </c>
      <c r="AD136" s="44">
        <v>6.4419526180671589</v>
      </c>
      <c r="AE136" s="44">
        <v>6.5247295350863208</v>
      </c>
      <c r="AF136" s="44">
        <v>6.5589882618861264</v>
      </c>
      <c r="AG136" s="44">
        <v>5.373974487170786</v>
      </c>
      <c r="AH136" s="44">
        <v>6.0598478404855278</v>
      </c>
      <c r="AI136" s="44">
        <v>5.0969974998802767</v>
      </c>
      <c r="AJ136" s="44">
        <v>5.7464129844207941</v>
      </c>
      <c r="AK136" s="44">
        <v>5.1564518470442549</v>
      </c>
      <c r="AL136" s="44">
        <v>6.2842456831536895</v>
      </c>
      <c r="AM136" s="39">
        <v>6.9869942772568079</v>
      </c>
      <c r="AN136" s="39"/>
      <c r="AO136" s="39"/>
      <c r="AP136" s="39"/>
      <c r="AQ136" s="39"/>
      <c r="AR136" s="39"/>
      <c r="AS136" s="39"/>
      <c r="AT136" s="39"/>
      <c r="AU136" s="39"/>
      <c r="AV136" s="39"/>
      <c r="AW136" s="39"/>
      <c r="AX136" s="39"/>
      <c r="AY136" s="39"/>
      <c r="AZ136" s="39"/>
      <c r="BA136" s="39"/>
      <c r="BB136" s="39"/>
      <c r="BC136" s="39"/>
      <c r="BD136" s="39"/>
      <c r="BE136" s="39"/>
      <c r="BF136" s="39"/>
      <c r="BG136" s="39"/>
      <c r="BH136" s="39"/>
      <c r="BI136" s="39"/>
      <c r="BJ136" s="39"/>
      <c r="BK136" s="39"/>
      <c r="BL136" s="39"/>
      <c r="BM136" s="39"/>
      <c r="BN136" s="39"/>
      <c r="BO136" s="39"/>
      <c r="BP136" s="39"/>
      <c r="BQ136" s="39"/>
      <c r="BR136" s="39"/>
      <c r="BS136" s="39"/>
      <c r="BT136" s="39"/>
      <c r="BU136" s="39"/>
      <c r="BV136" s="39"/>
      <c r="BW136" s="39"/>
      <c r="BX136" s="39"/>
      <c r="BY136" s="39"/>
      <c r="BZ136" s="39"/>
      <c r="CA136" s="39"/>
      <c r="CB136" s="39"/>
      <c r="CC136" s="39"/>
      <c r="CD136" s="39"/>
      <c r="CE136" s="39"/>
      <c r="CF136" s="39"/>
      <c r="CG136" s="39"/>
      <c r="CH136" s="39"/>
      <c r="CI136" s="39"/>
      <c r="CJ136" s="39"/>
      <c r="CK136" s="39"/>
      <c r="CL136" s="39"/>
      <c r="CM136" s="39"/>
      <c r="CN136" s="39"/>
      <c r="CO136" s="39"/>
      <c r="CP136" s="39"/>
      <c r="CQ136" s="39"/>
      <c r="CR136" s="39"/>
      <c r="CS136" s="39"/>
      <c r="CT136" s="39"/>
      <c r="CU136" s="39"/>
      <c r="CV136" s="39"/>
      <c r="CW136" s="39"/>
    </row>
    <row r="137" spans="1:101" s="19" customFormat="1">
      <c r="A137" s="19" t="s">
        <v>468</v>
      </c>
      <c r="C137" s="44">
        <v>186.80723547775204</v>
      </c>
      <c r="D137" s="44">
        <v>53.717845360451633</v>
      </c>
      <c r="E137" s="44">
        <v>10.743569072090327</v>
      </c>
      <c r="F137" s="44">
        <v>64.461414432541957</v>
      </c>
      <c r="G137" s="44">
        <v>90.861223448775931</v>
      </c>
      <c r="H137" s="44">
        <v>121.17284960230744</v>
      </c>
      <c r="I137" s="44">
        <v>3022.8057761516352</v>
      </c>
      <c r="J137" s="44">
        <v>8.4171129982849475</v>
      </c>
      <c r="K137" s="44">
        <v>26.005017239519908</v>
      </c>
      <c r="L137" s="72">
        <v>1.3336035439872769</v>
      </c>
      <c r="M137" s="44">
        <v>1.7746828694040109</v>
      </c>
      <c r="N137" s="44">
        <v>3.219307878382352E-2</v>
      </c>
      <c r="O137" s="44">
        <v>11.910437494903078</v>
      </c>
      <c r="P137" s="44">
        <v>11.142388207043096</v>
      </c>
      <c r="Q137" s="44">
        <v>12.889823436531403</v>
      </c>
      <c r="R137" s="44">
        <v>11.214031328984111</v>
      </c>
      <c r="S137" s="44">
        <v>11.428519537495692</v>
      </c>
      <c r="T137" s="44">
        <v>10.303179671627541</v>
      </c>
      <c r="U137" s="44">
        <v>9.5127394056350152</v>
      </c>
      <c r="V137" s="44">
        <v>9.9888789260481214</v>
      </c>
      <c r="W137" s="44">
        <v>8.8040580996547977</v>
      </c>
      <c r="X137" s="44">
        <v>10.104126252028617</v>
      </c>
      <c r="Y137" s="44">
        <v>9.7760856643474838</v>
      </c>
      <c r="Z137" s="44">
        <v>11.120515290934629</v>
      </c>
      <c r="AA137" s="44"/>
      <c r="AB137" s="44">
        <v>5.8443375084498346</v>
      </c>
      <c r="AC137" s="44">
        <v>5.2007458329002283</v>
      </c>
      <c r="AD137" s="44">
        <v>5.0875595025554157</v>
      </c>
      <c r="AE137" s="44">
        <v>5.1529329251403579</v>
      </c>
      <c r="AF137" s="44">
        <v>5.1799889004648234</v>
      </c>
      <c r="AG137" s="44">
        <v>4.2441192274554966</v>
      </c>
      <c r="AH137" s="44">
        <v>4.7857906278969553</v>
      </c>
      <c r="AI137" s="44">
        <v>4.0253754726928603</v>
      </c>
      <c r="AJ137" s="44">
        <v>4.5382541160741363</v>
      </c>
      <c r="AK137" s="44">
        <v>4.0723297964539498</v>
      </c>
      <c r="AL137" s="44">
        <v>4.963009779372471</v>
      </c>
      <c r="AM137" s="39">
        <v>5.5180084730619479</v>
      </c>
      <c r="AN137" s="39"/>
      <c r="AO137" s="39"/>
      <c r="AP137" s="39"/>
      <c r="AQ137" s="39"/>
      <c r="AR137" s="39"/>
      <c r="AS137" s="39"/>
      <c r="AT137" s="39"/>
      <c r="AU137" s="39"/>
      <c r="AV137" s="39"/>
      <c r="AW137" s="39"/>
      <c r="AX137" s="39"/>
      <c r="AY137" s="39"/>
      <c r="AZ137" s="39"/>
      <c r="BA137" s="39"/>
      <c r="BB137" s="39"/>
      <c r="BC137" s="39"/>
      <c r="BD137" s="39"/>
      <c r="BE137" s="39"/>
      <c r="BF137" s="39"/>
      <c r="BG137" s="39"/>
      <c r="BH137" s="39"/>
      <c r="BI137" s="39"/>
      <c r="BJ137" s="39"/>
      <c r="BK137" s="39"/>
      <c r="BL137" s="39"/>
      <c r="BM137" s="39"/>
      <c r="BN137" s="39"/>
      <c r="BO137" s="39"/>
      <c r="BP137" s="39"/>
      <c r="BQ137" s="39"/>
      <c r="BR137" s="39"/>
      <c r="BS137" s="39"/>
      <c r="BT137" s="39"/>
      <c r="BU137" s="39"/>
      <c r="BV137" s="39"/>
      <c r="BW137" s="39"/>
      <c r="BX137" s="39"/>
      <c r="BY137" s="39"/>
      <c r="BZ137" s="39"/>
      <c r="CA137" s="39"/>
      <c r="CB137" s="39"/>
      <c r="CC137" s="39"/>
      <c r="CD137" s="39"/>
      <c r="CE137" s="39"/>
      <c r="CF137" s="39"/>
      <c r="CG137" s="39"/>
      <c r="CH137" s="39"/>
      <c r="CI137" s="39"/>
      <c r="CJ137" s="39"/>
      <c r="CK137" s="39"/>
      <c r="CL137" s="39"/>
      <c r="CM137" s="39"/>
      <c r="CN137" s="39"/>
      <c r="CO137" s="39"/>
      <c r="CP137" s="39"/>
      <c r="CQ137" s="39"/>
      <c r="CR137" s="39"/>
      <c r="CS137" s="39"/>
      <c r="CT137" s="39"/>
      <c r="CU137" s="39"/>
      <c r="CV137" s="39"/>
      <c r="CW137" s="39"/>
    </row>
    <row r="138" spans="1:101" s="19" customFormat="1">
      <c r="A138" s="19" t="s">
        <v>469</v>
      </c>
      <c r="C138" s="44">
        <v>186.80723547775204</v>
      </c>
      <c r="D138" s="44">
        <v>53.717845360451633</v>
      </c>
      <c r="E138" s="44">
        <v>10.743569072090327</v>
      </c>
      <c r="F138" s="44">
        <v>64.461414432541957</v>
      </c>
      <c r="G138" s="44">
        <v>90.861223448775931</v>
      </c>
      <c r="H138" s="44">
        <v>121.17284960230744</v>
      </c>
      <c r="I138" s="44">
        <v>3022.8057761516352</v>
      </c>
      <c r="J138" s="44">
        <v>8.4171129982849475</v>
      </c>
      <c r="K138" s="44">
        <v>26.005017239519908</v>
      </c>
      <c r="L138" s="72">
        <v>1.3336035439872769</v>
      </c>
      <c r="M138" s="44">
        <v>1.7746828694040109</v>
      </c>
      <c r="N138" s="44">
        <v>3.219307878382352E-2</v>
      </c>
      <c r="O138" s="44">
        <v>11.910437494903078</v>
      </c>
      <c r="P138" s="44">
        <v>11.142388207043096</v>
      </c>
      <c r="Q138" s="44">
        <v>12.889823436531403</v>
      </c>
      <c r="R138" s="44">
        <v>11.214031328984111</v>
      </c>
      <c r="S138" s="44">
        <v>11.428519537495692</v>
      </c>
      <c r="T138" s="44">
        <v>10.303179671627541</v>
      </c>
      <c r="U138" s="44">
        <v>9.5127394056350152</v>
      </c>
      <c r="V138" s="44">
        <v>9.9888789260481214</v>
      </c>
      <c r="W138" s="44">
        <v>8.8040580996547977</v>
      </c>
      <c r="X138" s="44">
        <v>10.104126252028617</v>
      </c>
      <c r="Y138" s="44">
        <v>9.7760856643474838</v>
      </c>
      <c r="Z138" s="44">
        <v>11.120515290934629</v>
      </c>
      <c r="AA138" s="44"/>
      <c r="AB138" s="44">
        <v>5.8443375084498346</v>
      </c>
      <c r="AC138" s="44">
        <v>5.2007458329002283</v>
      </c>
      <c r="AD138" s="44">
        <v>5.0875595025554157</v>
      </c>
      <c r="AE138" s="44">
        <v>5.1529329251403579</v>
      </c>
      <c r="AF138" s="44">
        <v>5.1799889004648234</v>
      </c>
      <c r="AG138" s="44">
        <v>4.2441192274554966</v>
      </c>
      <c r="AH138" s="44">
        <v>4.7857906278969553</v>
      </c>
      <c r="AI138" s="44">
        <v>4.0253754726928603</v>
      </c>
      <c r="AJ138" s="44">
        <v>4.5382541160741363</v>
      </c>
      <c r="AK138" s="44">
        <v>4.0723297964539498</v>
      </c>
      <c r="AL138" s="44">
        <v>4.963009779372471</v>
      </c>
      <c r="AM138" s="39">
        <v>5.5180084730619479</v>
      </c>
      <c r="AN138" s="39"/>
      <c r="AO138" s="39"/>
      <c r="AP138" s="39"/>
      <c r="AQ138" s="39"/>
      <c r="AR138" s="39"/>
      <c r="AS138" s="39"/>
      <c r="AT138" s="39"/>
      <c r="AU138" s="39"/>
      <c r="AV138" s="39"/>
      <c r="AW138" s="39"/>
      <c r="AX138" s="39"/>
      <c r="AY138" s="39"/>
      <c r="AZ138" s="39"/>
      <c r="BA138" s="39"/>
      <c r="BB138" s="39"/>
      <c r="BC138" s="39"/>
      <c r="BD138" s="39"/>
      <c r="BE138" s="39"/>
      <c r="BF138" s="39"/>
      <c r="BG138" s="39"/>
      <c r="BH138" s="39"/>
      <c r="BI138" s="39"/>
      <c r="BJ138" s="39"/>
      <c r="BK138" s="39"/>
      <c r="BL138" s="39"/>
      <c r="BM138" s="39"/>
      <c r="BN138" s="39"/>
      <c r="BO138" s="39"/>
      <c r="BP138" s="39"/>
      <c r="BQ138" s="39"/>
      <c r="BR138" s="39"/>
      <c r="BS138" s="39"/>
      <c r="BT138" s="39"/>
      <c r="BU138" s="39"/>
      <c r="BV138" s="39"/>
      <c r="BW138" s="39"/>
      <c r="BX138" s="39"/>
      <c r="BY138" s="39"/>
      <c r="BZ138" s="39"/>
      <c r="CA138" s="39"/>
      <c r="CB138" s="39"/>
      <c r="CC138" s="39"/>
      <c r="CD138" s="39"/>
      <c r="CE138" s="39"/>
      <c r="CF138" s="39"/>
      <c r="CG138" s="39"/>
      <c r="CH138" s="39"/>
      <c r="CI138" s="39"/>
      <c r="CJ138" s="39"/>
      <c r="CK138" s="39"/>
      <c r="CL138" s="39"/>
      <c r="CM138" s="39"/>
      <c r="CN138" s="39"/>
      <c r="CO138" s="39"/>
      <c r="CP138" s="39"/>
      <c r="CQ138" s="39"/>
      <c r="CR138" s="39"/>
      <c r="CS138" s="39"/>
      <c r="CT138" s="39"/>
      <c r="CU138" s="39"/>
      <c r="CV138" s="39"/>
      <c r="CW138" s="39"/>
    </row>
    <row r="139" spans="1:101" s="19" customFormat="1">
      <c r="A139" s="19" t="s">
        <v>470</v>
      </c>
      <c r="C139" s="44">
        <v>186.80723547775204</v>
      </c>
      <c r="D139" s="44">
        <v>53.717845360451633</v>
      </c>
      <c r="E139" s="44">
        <v>10.743569072090327</v>
      </c>
      <c r="F139" s="44">
        <v>64.461414432541957</v>
      </c>
      <c r="G139" s="44">
        <v>90.861223448775931</v>
      </c>
      <c r="H139" s="44">
        <v>121.17284960230744</v>
      </c>
      <c r="I139" s="44">
        <v>3022.8057761516352</v>
      </c>
      <c r="J139" s="44">
        <v>8.4171129982849475</v>
      </c>
      <c r="K139" s="44">
        <v>26.005017239519908</v>
      </c>
      <c r="L139" s="72">
        <v>1.3336035439872769</v>
      </c>
      <c r="M139" s="44">
        <v>1.7746828694040109</v>
      </c>
      <c r="N139" s="44">
        <v>3.219307878382352E-2</v>
      </c>
      <c r="O139" s="44">
        <v>11.910437494903078</v>
      </c>
      <c r="P139" s="44">
        <v>11.142388207043096</v>
      </c>
      <c r="Q139" s="44">
        <v>12.889823436531403</v>
      </c>
      <c r="R139" s="44">
        <v>11.214031328984111</v>
      </c>
      <c r="S139" s="44">
        <v>11.428519537495692</v>
      </c>
      <c r="T139" s="44">
        <v>10.303179671627541</v>
      </c>
      <c r="U139" s="44">
        <v>9.5127394056350152</v>
      </c>
      <c r="V139" s="44">
        <v>9.9888789260481214</v>
      </c>
      <c r="W139" s="44">
        <v>8.8040580996547977</v>
      </c>
      <c r="X139" s="44">
        <v>10.104126252028617</v>
      </c>
      <c r="Y139" s="44">
        <v>9.7760856643474838</v>
      </c>
      <c r="Z139" s="44">
        <v>11.120515290934629</v>
      </c>
      <c r="AA139" s="44"/>
      <c r="AB139" s="44">
        <v>5.8443375084498346</v>
      </c>
      <c r="AC139" s="44">
        <v>5.2007458329002283</v>
      </c>
      <c r="AD139" s="44">
        <v>5.0875595025554157</v>
      </c>
      <c r="AE139" s="44">
        <v>5.1529329251403579</v>
      </c>
      <c r="AF139" s="44">
        <v>5.1799889004648234</v>
      </c>
      <c r="AG139" s="44">
        <v>4.2441192274554966</v>
      </c>
      <c r="AH139" s="44">
        <v>4.7857906278969553</v>
      </c>
      <c r="AI139" s="44">
        <v>4.0253754726928603</v>
      </c>
      <c r="AJ139" s="44">
        <v>4.5382541160741363</v>
      </c>
      <c r="AK139" s="44">
        <v>4.0723297964539498</v>
      </c>
      <c r="AL139" s="44">
        <v>4.963009779372471</v>
      </c>
      <c r="AM139" s="39">
        <v>5.5180084730619479</v>
      </c>
      <c r="AN139" s="39"/>
      <c r="AO139" s="39"/>
      <c r="AP139" s="39"/>
      <c r="AQ139" s="39"/>
      <c r="AR139" s="39"/>
      <c r="AS139" s="39"/>
      <c r="AT139" s="39"/>
      <c r="AU139" s="39"/>
      <c r="AV139" s="39"/>
      <c r="AW139" s="39"/>
      <c r="AX139" s="39"/>
      <c r="AY139" s="39"/>
      <c r="AZ139" s="39"/>
      <c r="BA139" s="39"/>
      <c r="BB139" s="39"/>
      <c r="BC139" s="39"/>
      <c r="BD139" s="39"/>
      <c r="BE139" s="39"/>
      <c r="BF139" s="39"/>
      <c r="BG139" s="39"/>
      <c r="BH139" s="39"/>
      <c r="BI139" s="39"/>
      <c r="BJ139" s="39"/>
      <c r="BK139" s="39"/>
      <c r="BL139" s="39"/>
      <c r="BM139" s="39"/>
      <c r="BN139" s="39"/>
      <c r="BO139" s="39"/>
      <c r="BP139" s="39"/>
      <c r="BQ139" s="39"/>
      <c r="BR139" s="39"/>
      <c r="BS139" s="39"/>
      <c r="BT139" s="39"/>
      <c r="BU139" s="39"/>
      <c r="BV139" s="39"/>
      <c r="BW139" s="39"/>
      <c r="BX139" s="39"/>
      <c r="BY139" s="39"/>
      <c r="BZ139" s="39"/>
      <c r="CA139" s="39"/>
      <c r="CB139" s="39"/>
      <c r="CC139" s="39"/>
      <c r="CD139" s="39"/>
      <c r="CE139" s="39"/>
      <c r="CF139" s="39"/>
      <c r="CG139" s="39"/>
      <c r="CH139" s="39"/>
      <c r="CI139" s="39"/>
      <c r="CJ139" s="39"/>
      <c r="CK139" s="39"/>
      <c r="CL139" s="39"/>
      <c r="CM139" s="39"/>
      <c r="CN139" s="39"/>
      <c r="CO139" s="39"/>
      <c r="CP139" s="39"/>
      <c r="CQ139" s="39"/>
      <c r="CR139" s="39"/>
      <c r="CS139" s="39"/>
      <c r="CT139" s="39"/>
      <c r="CU139" s="39"/>
      <c r="CV139" s="39"/>
      <c r="CW139" s="39"/>
    </row>
    <row r="140" spans="1:101" s="19" customFormat="1">
      <c r="A140" s="19" t="s">
        <v>471</v>
      </c>
      <c r="C140" s="44">
        <v>323.10435584940785</v>
      </c>
      <c r="D140" s="44">
        <v>103.6347070974122</v>
      </c>
      <c r="E140" s="44">
        <v>20.726941419482444</v>
      </c>
      <c r="F140" s="44">
        <v>124.36164851689465</v>
      </c>
      <c r="G140" s="44">
        <v>175.29326084174954</v>
      </c>
      <c r="H140" s="44">
        <v>209.58222210752368</v>
      </c>
      <c r="I140" s="44">
        <v>3371.6909762607697</v>
      </c>
      <c r="J140" s="44">
        <v>10.517892783964699</v>
      </c>
      <c r="K140" s="44">
        <v>30.135751956182872</v>
      </c>
      <c r="L140" s="72">
        <v>1.1956091243959992</v>
      </c>
      <c r="M140" s="44">
        <v>3.0695158241022864</v>
      </c>
      <c r="N140" s="44">
        <v>5.5681590472952194E-2</v>
      </c>
      <c r="O140" s="44">
        <v>20.600455998577271</v>
      </c>
      <c r="P140" s="44">
        <v>19.272027419352614</v>
      </c>
      <c r="Q140" s="44">
        <v>22.294415351856561</v>
      </c>
      <c r="R140" s="44">
        <v>19.395942345380998</v>
      </c>
      <c r="S140" s="44">
        <v>19.766924091731401</v>
      </c>
      <c r="T140" s="44">
        <v>17.820520829871175</v>
      </c>
      <c r="U140" s="44">
        <v>16.453364507859408</v>
      </c>
      <c r="V140" s="44">
        <v>17.276901950850178</v>
      </c>
      <c r="W140" s="44">
        <v>15.227619604105262</v>
      </c>
      <c r="X140" s="44">
        <v>17.476235306054878</v>
      </c>
      <c r="Y140" s="44">
        <v>16.908851807743876</v>
      </c>
      <c r="Z140" s="44">
        <v>19.234195723745639</v>
      </c>
      <c r="AA140" s="44"/>
      <c r="AB140" s="44">
        <v>10.10844628798711</v>
      </c>
      <c r="AC140" s="44">
        <v>8.9952813014881681</v>
      </c>
      <c r="AD140" s="44">
        <v>8.7995126725938437</v>
      </c>
      <c r="AE140" s="44">
        <v>8.9125834406503337</v>
      </c>
      <c r="AF140" s="44">
        <v>8.9593798265436941</v>
      </c>
      <c r="AG140" s="44">
        <v>7.3406868081317427</v>
      </c>
      <c r="AH140" s="44">
        <v>8.2775690893457803</v>
      </c>
      <c r="AI140" s="44">
        <v>6.9623446106365092</v>
      </c>
      <c r="AJ140" s="44">
        <v>7.8494265444535793</v>
      </c>
      <c r="AK140" s="44">
        <v>7.0435574528177654</v>
      </c>
      <c r="AL140" s="44">
        <v>8.5840897636399767</v>
      </c>
      <c r="AM140" s="39">
        <v>9.5440231139900895</v>
      </c>
      <c r="AN140" s="39"/>
      <c r="AO140" s="39"/>
      <c r="AP140" s="39"/>
      <c r="AQ140" s="39"/>
      <c r="AR140" s="39"/>
      <c r="AS140" s="39"/>
      <c r="AT140" s="39"/>
      <c r="AU140" s="39"/>
      <c r="AV140" s="39"/>
      <c r="AW140" s="39"/>
      <c r="AX140" s="39"/>
      <c r="AY140" s="39"/>
      <c r="AZ140" s="39"/>
      <c r="BA140" s="39"/>
      <c r="BB140" s="39"/>
      <c r="BC140" s="39"/>
      <c r="BD140" s="39"/>
      <c r="BE140" s="39"/>
      <c r="BF140" s="39"/>
      <c r="BG140" s="39"/>
      <c r="BH140" s="39"/>
      <c r="BI140" s="39"/>
      <c r="BJ140" s="39"/>
      <c r="BK140" s="39"/>
      <c r="BL140" s="39"/>
      <c r="BM140" s="39"/>
      <c r="BN140" s="39"/>
      <c r="BO140" s="39"/>
      <c r="BP140" s="39"/>
      <c r="BQ140" s="39"/>
      <c r="BR140" s="39"/>
      <c r="BS140" s="39"/>
      <c r="BT140" s="39"/>
      <c r="BU140" s="39"/>
      <c r="BV140" s="39"/>
      <c r="BW140" s="39"/>
      <c r="BX140" s="39"/>
      <c r="BY140" s="39"/>
      <c r="BZ140" s="39"/>
      <c r="CA140" s="39"/>
      <c r="CB140" s="39"/>
      <c r="CC140" s="39"/>
      <c r="CD140" s="39"/>
      <c r="CE140" s="39"/>
      <c r="CF140" s="39"/>
      <c r="CG140" s="39"/>
      <c r="CH140" s="39"/>
      <c r="CI140" s="39"/>
      <c r="CJ140" s="39"/>
      <c r="CK140" s="39"/>
      <c r="CL140" s="39"/>
      <c r="CM140" s="39"/>
      <c r="CN140" s="39"/>
      <c r="CO140" s="39"/>
      <c r="CP140" s="39"/>
      <c r="CQ140" s="39"/>
      <c r="CR140" s="39"/>
      <c r="CS140" s="39"/>
      <c r="CT140" s="39"/>
      <c r="CU140" s="39"/>
      <c r="CV140" s="39"/>
      <c r="CW140" s="39"/>
    </row>
    <row r="141" spans="1:101" s="19" customFormat="1">
      <c r="A141" s="19" t="s">
        <v>472</v>
      </c>
      <c r="C141" s="44">
        <v>261.0729493124835</v>
      </c>
      <c r="D141" s="44">
        <v>87.890495677871499</v>
      </c>
      <c r="E141" s="44">
        <v>17.578099135574302</v>
      </c>
      <c r="F141" s="44">
        <v>105.4685948134458</v>
      </c>
      <c r="G141" s="44">
        <v>148.66266346360425</v>
      </c>
      <c r="H141" s="44">
        <v>169.34543858200806</v>
      </c>
      <c r="I141" s="44">
        <v>3538.8763676927124</v>
      </c>
      <c r="J141" s="44">
        <v>11.524584070013288</v>
      </c>
      <c r="K141" s="44">
        <v>32.115195338392219</v>
      </c>
      <c r="L141" s="72">
        <v>1.1391255520150652</v>
      </c>
      <c r="M141" s="44">
        <v>2.4802127691934417</v>
      </c>
      <c r="N141" s="44">
        <v>4.4991522967764888E-2</v>
      </c>
      <c r="O141" s="44">
        <v>16.645463632304875</v>
      </c>
      <c r="P141" s="44">
        <v>15.572074305140195</v>
      </c>
      <c r="Q141" s="44">
        <v>18.014207062623139</v>
      </c>
      <c r="R141" s="44">
        <v>15.672199340957247</v>
      </c>
      <c r="S141" s="44">
        <v>15.971957907833199</v>
      </c>
      <c r="T141" s="44">
        <v>14.399236182094139</v>
      </c>
      <c r="U141" s="44">
        <v>13.294554283824789</v>
      </c>
      <c r="V141" s="44">
        <v>13.959984338290136</v>
      </c>
      <c r="W141" s="44">
        <v>12.304134837802248</v>
      </c>
      <c r="X141" s="44">
        <v>14.12104854555789</v>
      </c>
      <c r="Y141" s="44">
        <v>13.662594548842579</v>
      </c>
      <c r="Z141" s="44">
        <v>15.541505752996601</v>
      </c>
      <c r="AA141" s="44"/>
      <c r="AB141" s="44">
        <v>8.1677694453665097</v>
      </c>
      <c r="AC141" s="44">
        <v>7.2683161856521137</v>
      </c>
      <c r="AD141" s="44">
        <v>7.1101323283223667</v>
      </c>
      <c r="AE141" s="44">
        <v>7.2014951291113913</v>
      </c>
      <c r="AF141" s="44">
        <v>7.2393072794620936</v>
      </c>
      <c r="AG141" s="44">
        <v>5.931380126213508</v>
      </c>
      <c r="AH141" s="44">
        <v>6.6883944340898056</v>
      </c>
      <c r="AI141" s="44">
        <v>5.625674209344087</v>
      </c>
      <c r="AJ141" s="44">
        <v>6.3424491229307822</v>
      </c>
      <c r="AK141" s="44">
        <v>5.6912953495313516</v>
      </c>
      <c r="AL141" s="44">
        <v>6.9360675310768807</v>
      </c>
      <c r="AM141" s="39">
        <v>7.7117074331155981</v>
      </c>
      <c r="AN141" s="39"/>
      <c r="AO141" s="39"/>
      <c r="AP141" s="39"/>
      <c r="AQ141" s="39"/>
      <c r="AR141" s="39"/>
      <c r="AS141" s="39"/>
      <c r="AT141" s="39"/>
      <c r="AU141" s="39"/>
      <c r="AV141" s="39"/>
      <c r="AW141" s="39"/>
      <c r="AX141" s="39"/>
      <c r="AY141" s="39"/>
      <c r="AZ141" s="39"/>
      <c r="BA141" s="39"/>
      <c r="BB141" s="39"/>
      <c r="BC141" s="39"/>
      <c r="BD141" s="39"/>
      <c r="BE141" s="39"/>
      <c r="BF141" s="39"/>
      <c r="BG141" s="39"/>
      <c r="BH141" s="39"/>
      <c r="BI141" s="39"/>
      <c r="BJ141" s="39"/>
      <c r="BK141" s="39"/>
      <c r="BL141" s="39"/>
      <c r="BM141" s="39"/>
      <c r="BN141" s="39"/>
      <c r="BO141" s="39"/>
      <c r="BP141" s="39"/>
      <c r="BQ141" s="39"/>
      <c r="BR141" s="39"/>
      <c r="BS141" s="39"/>
      <c r="BT141" s="39"/>
      <c r="BU141" s="39"/>
      <c r="BV141" s="39"/>
      <c r="BW141" s="39"/>
      <c r="BX141" s="39"/>
      <c r="BY141" s="39"/>
      <c r="BZ141" s="39"/>
      <c r="CA141" s="39"/>
      <c r="CB141" s="39"/>
      <c r="CC141" s="39"/>
      <c r="CD141" s="39"/>
      <c r="CE141" s="39"/>
      <c r="CF141" s="39"/>
      <c r="CG141" s="39"/>
      <c r="CH141" s="39"/>
      <c r="CI141" s="39"/>
      <c r="CJ141" s="39"/>
      <c r="CK141" s="39"/>
      <c r="CL141" s="39"/>
      <c r="CM141" s="39"/>
      <c r="CN141" s="39"/>
      <c r="CO141" s="39"/>
      <c r="CP141" s="39"/>
      <c r="CQ141" s="39"/>
      <c r="CR141" s="39"/>
      <c r="CS141" s="39"/>
      <c r="CT141" s="39"/>
      <c r="CU141" s="39"/>
      <c r="CV141" s="39"/>
      <c r="CW141" s="39"/>
    </row>
    <row r="142" spans="1:101" s="19" customFormat="1">
      <c r="A142" s="19" t="s">
        <v>473</v>
      </c>
      <c r="C142" s="44">
        <v>175.15411897768129</v>
      </c>
      <c r="D142" s="44">
        <v>60.287615069696891</v>
      </c>
      <c r="E142" s="44">
        <v>12.057523013939379</v>
      </c>
      <c r="F142" s="44">
        <v>72.345138083636272</v>
      </c>
      <c r="G142" s="44">
        <v>101.97368169339146</v>
      </c>
      <c r="H142" s="44">
        <v>113.61403460539363</v>
      </c>
      <c r="I142" s="44">
        <v>3618.2044322543588</v>
      </c>
      <c r="J142" s="44">
        <v>12.002250633158059</v>
      </c>
      <c r="K142" s="44">
        <v>33.054424604030245</v>
      </c>
      <c r="L142" s="72">
        <v>1.1141505604063773</v>
      </c>
      <c r="M142" s="44">
        <v>1.6639773810702478</v>
      </c>
      <c r="N142" s="44">
        <v>3.0184860544286801E-2</v>
      </c>
      <c r="O142" s="44">
        <v>11.167459229955487</v>
      </c>
      <c r="P142" s="44">
        <v>10.447321190320654</v>
      </c>
      <c r="Q142" s="44">
        <v>12.085750651089791</v>
      </c>
      <c r="R142" s="44">
        <v>10.514495183192485</v>
      </c>
      <c r="S142" s="44">
        <v>10.715603524081247</v>
      </c>
      <c r="T142" s="44">
        <v>9.6604628479050678</v>
      </c>
      <c r="U142" s="44">
        <v>8.9193305890804719</v>
      </c>
      <c r="V142" s="44">
        <v>9.3657683193703445</v>
      </c>
      <c r="W142" s="44">
        <v>8.2548571308256893</v>
      </c>
      <c r="X142" s="44">
        <v>9.4738264670915608</v>
      </c>
      <c r="Y142" s="44">
        <v>9.1662491937741546</v>
      </c>
      <c r="Z142" s="44">
        <v>10.42681271622085</v>
      </c>
      <c r="AA142" s="44"/>
      <c r="AB142" s="44">
        <v>5.4797651958329059</v>
      </c>
      <c r="AC142" s="44">
        <v>4.8763210485868722</v>
      </c>
      <c r="AD142" s="44">
        <v>4.7701953306982654</v>
      </c>
      <c r="AE142" s="44">
        <v>4.8314907307834778</v>
      </c>
      <c r="AF142" s="44">
        <v>4.8568589426138109</v>
      </c>
      <c r="AG142" s="44">
        <v>3.9793692263581382</v>
      </c>
      <c r="AH142" s="44">
        <v>4.4872509295324781</v>
      </c>
      <c r="AI142" s="44">
        <v>3.7742708020421141</v>
      </c>
      <c r="AJ142" s="44">
        <v>4.2551558528495512</v>
      </c>
      <c r="AK142" s="44">
        <v>3.8182960946895497</v>
      </c>
      <c r="AL142" s="44">
        <v>4.6534150733531439</v>
      </c>
      <c r="AM142" s="39">
        <v>5.1737927074331767</v>
      </c>
      <c r="AN142" s="39"/>
      <c r="AO142" s="39"/>
      <c r="AP142" s="39"/>
      <c r="AQ142" s="39"/>
      <c r="AR142" s="39"/>
      <c r="AS142" s="39"/>
      <c r="AT142" s="39"/>
      <c r="AU142" s="39"/>
      <c r="AV142" s="39"/>
      <c r="AW142" s="39"/>
      <c r="AX142" s="39"/>
      <c r="AY142" s="39"/>
      <c r="AZ142" s="39"/>
      <c r="BA142" s="39"/>
      <c r="BB142" s="39"/>
      <c r="BC142" s="39"/>
      <c r="BD142" s="39"/>
      <c r="BE142" s="39"/>
      <c r="BF142" s="39"/>
      <c r="BG142" s="39"/>
      <c r="BH142" s="39"/>
      <c r="BI142" s="39"/>
      <c r="BJ142" s="39"/>
      <c r="BK142" s="39"/>
      <c r="BL142" s="39"/>
      <c r="BM142" s="39"/>
      <c r="BN142" s="39"/>
      <c r="BO142" s="39"/>
      <c r="BP142" s="39"/>
      <c r="BQ142" s="39"/>
      <c r="BR142" s="39"/>
      <c r="BS142" s="39"/>
      <c r="BT142" s="39"/>
      <c r="BU142" s="39"/>
      <c r="BV142" s="39"/>
      <c r="BW142" s="39"/>
      <c r="BX142" s="39"/>
      <c r="BY142" s="39"/>
      <c r="BZ142" s="39"/>
      <c r="CA142" s="39"/>
      <c r="CB142" s="39"/>
      <c r="CC142" s="39"/>
      <c r="CD142" s="39"/>
      <c r="CE142" s="39"/>
      <c r="CF142" s="39"/>
      <c r="CG142" s="39"/>
      <c r="CH142" s="39"/>
      <c r="CI142" s="39"/>
      <c r="CJ142" s="39"/>
      <c r="CK142" s="39"/>
      <c r="CL142" s="39"/>
      <c r="CM142" s="39"/>
      <c r="CN142" s="39"/>
      <c r="CO142" s="39"/>
      <c r="CP142" s="39"/>
      <c r="CQ142" s="39"/>
      <c r="CR142" s="39"/>
      <c r="CS142" s="39"/>
      <c r="CT142" s="39"/>
      <c r="CU142" s="39"/>
      <c r="CV142" s="39"/>
      <c r="CW142" s="39"/>
    </row>
    <row r="143" spans="1:101" s="19" customFormat="1">
      <c r="A143" s="19" t="s">
        <v>474</v>
      </c>
      <c r="C143" s="44">
        <v>190.65277866523277</v>
      </c>
      <c r="D143" s="44">
        <v>66.945860992660556</v>
      </c>
      <c r="E143" s="44">
        <v>13.389172198532112</v>
      </c>
      <c r="F143" s="44">
        <v>80.335033191192665</v>
      </c>
      <c r="G143" s="44">
        <v>113.23579331614654</v>
      </c>
      <c r="H143" s="44">
        <v>123.66726811401044</v>
      </c>
      <c r="I143" s="44">
        <v>3691.1861221311433</v>
      </c>
      <c r="J143" s="44">
        <v>12.441703091359035</v>
      </c>
      <c r="K143" s="44">
        <v>33.918513994925767</v>
      </c>
      <c r="L143" s="72">
        <v>1.092121708978891</v>
      </c>
      <c r="M143" s="44">
        <v>1.8112158206086113</v>
      </c>
      <c r="N143" s="44">
        <v>3.2855793343484707E-2</v>
      </c>
      <c r="O143" s="44">
        <v>12.155621262283944</v>
      </c>
      <c r="P143" s="44">
        <v>11.371761201896732</v>
      </c>
      <c r="Q143" s="44">
        <v>13.155168472966492</v>
      </c>
      <c r="R143" s="44">
        <v>11.44487914208451</v>
      </c>
      <c r="S143" s="44">
        <v>11.663782723838604</v>
      </c>
      <c r="T143" s="44">
        <v>10.515277036562507</v>
      </c>
      <c r="U143" s="44">
        <v>9.708565065824585</v>
      </c>
      <c r="V143" s="44">
        <v>10.194506214554348</v>
      </c>
      <c r="W143" s="44">
        <v>8.9852951141672488</v>
      </c>
      <c r="X143" s="44">
        <v>10.312125978455494</v>
      </c>
      <c r="Y143" s="44">
        <v>9.977332471146017</v>
      </c>
      <c r="Z143" s="44">
        <v>11.349438018199237</v>
      </c>
      <c r="AA143" s="44"/>
      <c r="AB143" s="44">
        <v>5.9646468328369719</v>
      </c>
      <c r="AC143" s="44">
        <v>5.3078064221562054</v>
      </c>
      <c r="AD143" s="44">
        <v>5.1922900807684034</v>
      </c>
      <c r="AE143" s="44">
        <v>5.2590092559373982</v>
      </c>
      <c r="AF143" s="44">
        <v>5.2866221953501311</v>
      </c>
      <c r="AG143" s="44">
        <v>4.331487062755115</v>
      </c>
      <c r="AH143" s="44">
        <v>4.8843091060423589</v>
      </c>
      <c r="AI143" s="44">
        <v>4.108240331682274</v>
      </c>
      <c r="AJ143" s="44">
        <v>4.6316769010882828</v>
      </c>
      <c r="AK143" s="44">
        <v>4.1561612394164111</v>
      </c>
      <c r="AL143" s="44">
        <v>5.0651764240297599</v>
      </c>
      <c r="AM143" s="39">
        <v>5.6316001111897522</v>
      </c>
      <c r="AN143" s="39"/>
      <c r="AO143" s="39"/>
      <c r="AP143" s="39"/>
      <c r="AQ143" s="39"/>
      <c r="AR143" s="39"/>
      <c r="AS143" s="39"/>
      <c r="AT143" s="39"/>
      <c r="AU143" s="39"/>
      <c r="AV143" s="39"/>
      <c r="AW143" s="39"/>
      <c r="AX143" s="39"/>
      <c r="AY143" s="39"/>
      <c r="AZ143" s="39"/>
      <c r="BA143" s="39"/>
      <c r="BB143" s="39"/>
      <c r="BC143" s="39"/>
      <c r="BD143" s="39"/>
      <c r="BE143" s="39"/>
      <c r="BF143" s="39"/>
      <c r="BG143" s="39"/>
      <c r="BH143" s="39"/>
      <c r="BI143" s="39"/>
      <c r="BJ143" s="39"/>
      <c r="BK143" s="39"/>
      <c r="BL143" s="39"/>
      <c r="BM143" s="39"/>
      <c r="BN143" s="39"/>
      <c r="BO143" s="39"/>
      <c r="BP143" s="39"/>
      <c r="BQ143" s="39"/>
      <c r="BR143" s="39"/>
      <c r="BS143" s="39"/>
      <c r="BT143" s="39"/>
      <c r="BU143" s="39"/>
      <c r="BV143" s="39"/>
      <c r="BW143" s="39"/>
      <c r="BX143" s="39"/>
      <c r="BY143" s="39"/>
      <c r="BZ143" s="39"/>
      <c r="CA143" s="39"/>
      <c r="CB143" s="39"/>
      <c r="CC143" s="39"/>
      <c r="CD143" s="39"/>
      <c r="CE143" s="39"/>
      <c r="CF143" s="39"/>
      <c r="CG143" s="39"/>
      <c r="CH143" s="39"/>
      <c r="CI143" s="39"/>
      <c r="CJ143" s="39"/>
      <c r="CK143" s="39"/>
      <c r="CL143" s="39"/>
      <c r="CM143" s="39"/>
      <c r="CN143" s="39"/>
      <c r="CO143" s="39"/>
      <c r="CP143" s="39"/>
      <c r="CQ143" s="39"/>
      <c r="CR143" s="39"/>
      <c r="CS143" s="39"/>
      <c r="CT143" s="39"/>
      <c r="CU143" s="39"/>
      <c r="CV143" s="39"/>
      <c r="CW143" s="39"/>
    </row>
    <row r="144" spans="1:101" s="19" customFormat="1">
      <c r="A144" s="19" t="s">
        <v>475</v>
      </c>
      <c r="C144" s="44">
        <v>263.51958011831977</v>
      </c>
      <c r="D144" s="44">
        <v>93.19321657875993</v>
      </c>
      <c r="E144" s="44">
        <v>18.638643315751988</v>
      </c>
      <c r="F144" s="44">
        <v>111.83185989451192</v>
      </c>
      <c r="G144" s="44">
        <v>157.63196789919951</v>
      </c>
      <c r="H144" s="44">
        <v>170.93245005889116</v>
      </c>
      <c r="I144" s="44">
        <v>3717.5495355451949</v>
      </c>
      <c r="J144" s="44">
        <v>12.600447933400003</v>
      </c>
      <c r="K144" s="44">
        <v>34.230651818499524</v>
      </c>
      <c r="L144" s="72">
        <v>1.0843768071727486</v>
      </c>
      <c r="M144" s="44">
        <v>2.503455946941715</v>
      </c>
      <c r="N144" s="44">
        <v>4.5413158554233356E-2</v>
      </c>
      <c r="O144" s="44">
        <v>16.801455680533046</v>
      </c>
      <c r="P144" s="44">
        <v>15.718007144241518</v>
      </c>
      <c r="Q144" s="44">
        <v>18.183026214734426</v>
      </c>
      <c r="R144" s="44">
        <v>15.819070496332666</v>
      </c>
      <c r="S144" s="44">
        <v>16.121638234154759</v>
      </c>
      <c r="T144" s="44">
        <v>14.534177833139941</v>
      </c>
      <c r="U144" s="44">
        <v>13.419143469132287</v>
      </c>
      <c r="V144" s="44">
        <v>14.090809564806314</v>
      </c>
      <c r="W144" s="44">
        <v>12.419442361667151</v>
      </c>
      <c r="X144" s="44">
        <v>14.25338317644651</v>
      </c>
      <c r="Y144" s="44">
        <v>13.790632803280186</v>
      </c>
      <c r="Z144" s="44">
        <v>15.687152120590397</v>
      </c>
      <c r="AA144" s="44"/>
      <c r="AB144" s="44">
        <v>8.2443132481336168</v>
      </c>
      <c r="AC144" s="44">
        <v>7.3364308115955694</v>
      </c>
      <c r="AD144" s="44">
        <v>7.1767645429346292</v>
      </c>
      <c r="AE144" s="44">
        <v>7.2689835451934215</v>
      </c>
      <c r="AF144" s="44">
        <v>7.3071500500344166</v>
      </c>
      <c r="AG144" s="44">
        <v>5.9869657293031224</v>
      </c>
      <c r="AH144" s="44">
        <v>6.7510743551889512</v>
      </c>
      <c r="AI144" s="44">
        <v>5.6783949062237369</v>
      </c>
      <c r="AJ144" s="44">
        <v>6.4018870365464053</v>
      </c>
      <c r="AK144" s="44">
        <v>5.7446310113222232</v>
      </c>
      <c r="AL144" s="44">
        <v>7.001068507001742</v>
      </c>
      <c r="AM144" s="39">
        <v>7.7839772757827292</v>
      </c>
      <c r="AN144" s="39"/>
      <c r="AO144" s="39"/>
      <c r="AP144" s="39"/>
      <c r="AQ144" s="39"/>
      <c r="AR144" s="39"/>
      <c r="AS144" s="39"/>
      <c r="AT144" s="39"/>
      <c r="AU144" s="39"/>
      <c r="AV144" s="39"/>
      <c r="AW144" s="39"/>
      <c r="AX144" s="39"/>
      <c r="AY144" s="39"/>
      <c r="AZ144" s="39"/>
      <c r="BA144" s="39"/>
      <c r="BB144" s="39"/>
      <c r="BC144" s="39"/>
      <c r="BD144" s="39"/>
      <c r="BE144" s="39"/>
      <c r="BF144" s="39"/>
      <c r="BG144" s="39"/>
      <c r="BH144" s="39"/>
      <c r="BI144" s="39"/>
      <c r="BJ144" s="39"/>
      <c r="BK144" s="39"/>
      <c r="BL144" s="39"/>
      <c r="BM144" s="39"/>
      <c r="BN144" s="39"/>
      <c r="BO144" s="39"/>
      <c r="BP144" s="39"/>
      <c r="BQ144" s="39"/>
      <c r="BR144" s="39"/>
      <c r="BS144" s="39"/>
      <c r="BT144" s="39"/>
      <c r="BU144" s="39"/>
      <c r="BV144" s="39"/>
      <c r="BW144" s="39"/>
      <c r="BX144" s="39"/>
      <c r="BY144" s="39"/>
      <c r="BZ144" s="39"/>
      <c r="CA144" s="39"/>
      <c r="CB144" s="39"/>
      <c r="CC144" s="39"/>
      <c r="CD144" s="39"/>
      <c r="CE144" s="39"/>
      <c r="CF144" s="39"/>
      <c r="CG144" s="39"/>
      <c r="CH144" s="39"/>
      <c r="CI144" s="39"/>
      <c r="CJ144" s="39"/>
      <c r="CK144" s="39"/>
      <c r="CL144" s="39"/>
      <c r="CM144" s="39"/>
      <c r="CN144" s="39"/>
      <c r="CO144" s="39"/>
      <c r="CP144" s="39"/>
      <c r="CQ144" s="39"/>
      <c r="CR144" s="39"/>
      <c r="CS144" s="39"/>
      <c r="CT144" s="39"/>
      <c r="CU144" s="39"/>
      <c r="CV144" s="39"/>
      <c r="CW144" s="39"/>
    </row>
    <row r="145" spans="1:131" s="19" customFormat="1">
      <c r="A145" s="19" t="s">
        <v>476</v>
      </c>
      <c r="C145" s="44">
        <v>140.93369813388222</v>
      </c>
      <c r="D145" s="44">
        <v>54.291251986424662</v>
      </c>
      <c r="E145" s="44">
        <v>10.858250397284934</v>
      </c>
      <c r="F145" s="44">
        <v>65.149502383709603</v>
      </c>
      <c r="G145" s="44">
        <v>91.831113942706679</v>
      </c>
      <c r="H145" s="44">
        <v>91.416897017930239</v>
      </c>
      <c r="I145" s="44">
        <v>4049.4902811614388</v>
      </c>
      <c r="J145" s="44">
        <v>14.599198262207135</v>
      </c>
      <c r="K145" s="44">
        <v>38.160767401972556</v>
      </c>
      <c r="L145" s="80">
        <v>0.99548936186231096</v>
      </c>
      <c r="M145" s="44">
        <v>1.3388807942064129</v>
      </c>
      <c r="N145" s="44">
        <v>2.4287547726490603E-2</v>
      </c>
      <c r="O145" s="44">
        <v>8.9856369762993182</v>
      </c>
      <c r="P145" s="44">
        <v>8.4061946104275034</v>
      </c>
      <c r="Q145" s="44">
        <v>9.7245188632937474</v>
      </c>
      <c r="R145" s="44">
        <v>8.4602446053068849</v>
      </c>
      <c r="S145" s="44">
        <v>8.6220617659449079</v>
      </c>
      <c r="T145" s="44">
        <v>7.7730673008821558</v>
      </c>
      <c r="U145" s="44">
        <v>7.176732423620277</v>
      </c>
      <c r="V145" s="44">
        <v>7.5359481856216588</v>
      </c>
      <c r="W145" s="44">
        <v>6.6420792716976029</v>
      </c>
      <c r="X145" s="44">
        <v>7.6228946671588069</v>
      </c>
      <c r="Y145" s="44">
        <v>7.3754097501978677</v>
      </c>
      <c r="Z145" s="44">
        <v>8.3896929425544418</v>
      </c>
      <c r="AA145" s="44"/>
      <c r="AB145" s="44">
        <v>4.4091659303340478</v>
      </c>
      <c r="AC145" s="44">
        <v>3.9236185975906643</v>
      </c>
      <c r="AD145" s="44">
        <v>3.8382270008845643</v>
      </c>
      <c r="AE145" s="44">
        <v>3.8875469224657726</v>
      </c>
      <c r="AF145" s="44">
        <v>3.9079588655542943</v>
      </c>
      <c r="AG145" s="44">
        <v>3.2019071237615639</v>
      </c>
      <c r="AH145" s="44">
        <v>3.6105623530000779</v>
      </c>
      <c r="AI145" s="44">
        <v>3.0368794350666004</v>
      </c>
      <c r="AJ145" s="44">
        <v>3.4238124343198337</v>
      </c>
      <c r="AK145" s="44">
        <v>3.0723033653769125</v>
      </c>
      <c r="AL145" s="44">
        <v>3.7442624761977559</v>
      </c>
      <c r="AM145" s="39">
        <v>4.162972266324954</v>
      </c>
      <c r="AN145" s="39"/>
      <c r="AO145" s="39"/>
      <c r="AP145" s="39"/>
      <c r="AQ145" s="39"/>
      <c r="AR145" s="39"/>
      <c r="AS145" s="39"/>
      <c r="AT145" s="39"/>
      <c r="AU145" s="39"/>
      <c r="AV145" s="39"/>
      <c r="AW145" s="39"/>
      <c r="AX145" s="39"/>
      <c r="AY145" s="39"/>
      <c r="AZ145" s="39"/>
      <c r="BA145" s="39"/>
      <c r="BB145" s="39"/>
      <c r="BC145" s="39"/>
      <c r="BD145" s="39"/>
      <c r="BE145" s="39"/>
      <c r="BF145" s="39"/>
      <c r="BG145" s="39"/>
      <c r="BH145" s="39"/>
      <c r="BI145" s="39"/>
      <c r="BJ145" s="39"/>
      <c r="BK145" s="39"/>
      <c r="BL145" s="39"/>
      <c r="BM145" s="39"/>
      <c r="BN145" s="39"/>
      <c r="BO145" s="39"/>
      <c r="BP145" s="39"/>
      <c r="BQ145" s="39"/>
      <c r="BR145" s="39"/>
      <c r="BS145" s="39"/>
      <c r="BT145" s="39"/>
      <c r="BU145" s="39"/>
      <c r="BV145" s="39"/>
      <c r="BW145" s="39"/>
      <c r="BX145" s="39"/>
      <c r="BY145" s="39"/>
      <c r="BZ145" s="39"/>
      <c r="CA145" s="39"/>
      <c r="CB145" s="39"/>
      <c r="CC145" s="39"/>
      <c r="CD145" s="39"/>
      <c r="CE145" s="39"/>
      <c r="CF145" s="39"/>
      <c r="CG145" s="39"/>
      <c r="CH145" s="39"/>
      <c r="CI145" s="39"/>
      <c r="CJ145" s="39"/>
      <c r="CK145" s="39"/>
      <c r="CL145" s="39"/>
      <c r="CM145" s="39"/>
      <c r="CN145" s="39"/>
      <c r="CO145" s="39"/>
      <c r="CP145" s="39"/>
      <c r="CQ145" s="39"/>
      <c r="CR145" s="39"/>
      <c r="CS145" s="39"/>
      <c r="CT145" s="39"/>
      <c r="CU145" s="39"/>
      <c r="CV145" s="39"/>
      <c r="CW145" s="39"/>
    </row>
    <row r="146" spans="1:131" s="19" customFormat="1">
      <c r="A146" s="19" t="s">
        <v>477</v>
      </c>
      <c r="C146" s="44">
        <v>140.93369813388222</v>
      </c>
      <c r="D146" s="44">
        <v>54.291251986424662</v>
      </c>
      <c r="E146" s="44">
        <v>10.858250397284934</v>
      </c>
      <c r="F146" s="44">
        <v>65.149502383709603</v>
      </c>
      <c r="G146" s="44">
        <v>91.831113942706679</v>
      </c>
      <c r="H146" s="44">
        <v>91.416897017930239</v>
      </c>
      <c r="I146" s="44">
        <v>4049.4902811614388</v>
      </c>
      <c r="J146" s="44">
        <v>14.599198262207135</v>
      </c>
      <c r="K146" s="44">
        <v>38.160767401972556</v>
      </c>
      <c r="L146" s="80">
        <v>0.99548936186231096</v>
      </c>
      <c r="M146" s="44">
        <v>1.3388807942064129</v>
      </c>
      <c r="N146" s="44">
        <v>2.4287547726490603E-2</v>
      </c>
      <c r="O146" s="44">
        <v>8.9856369762993182</v>
      </c>
      <c r="P146" s="44">
        <v>8.4061946104275034</v>
      </c>
      <c r="Q146" s="44">
        <v>9.7245188632937474</v>
      </c>
      <c r="R146" s="44">
        <v>8.4602446053068849</v>
      </c>
      <c r="S146" s="44">
        <v>8.6220617659449079</v>
      </c>
      <c r="T146" s="44">
        <v>7.7730673008821558</v>
      </c>
      <c r="U146" s="44">
        <v>7.176732423620277</v>
      </c>
      <c r="V146" s="44">
        <v>7.5359481856216588</v>
      </c>
      <c r="W146" s="44">
        <v>6.6420792716976029</v>
      </c>
      <c r="X146" s="44">
        <v>7.6228946671588069</v>
      </c>
      <c r="Y146" s="44">
        <v>7.3754097501978677</v>
      </c>
      <c r="Z146" s="44">
        <v>8.3896929425544418</v>
      </c>
      <c r="AA146" s="44"/>
      <c r="AB146" s="44">
        <v>4.4091659303340478</v>
      </c>
      <c r="AC146" s="44">
        <v>3.9236185975906643</v>
      </c>
      <c r="AD146" s="44">
        <v>3.8382270008845643</v>
      </c>
      <c r="AE146" s="44">
        <v>3.8875469224657726</v>
      </c>
      <c r="AF146" s="44">
        <v>3.9079588655542943</v>
      </c>
      <c r="AG146" s="44">
        <v>3.2019071237615639</v>
      </c>
      <c r="AH146" s="44">
        <v>3.6105623530000779</v>
      </c>
      <c r="AI146" s="44">
        <v>3.0368794350666004</v>
      </c>
      <c r="AJ146" s="44">
        <v>3.4238124343198337</v>
      </c>
      <c r="AK146" s="44">
        <v>3.0723033653769125</v>
      </c>
      <c r="AL146" s="44">
        <v>3.7442624761977559</v>
      </c>
      <c r="AM146" s="39">
        <v>4.162972266324954</v>
      </c>
      <c r="AN146" s="39"/>
      <c r="AO146" s="39"/>
      <c r="AP146" s="39"/>
      <c r="AQ146" s="39"/>
      <c r="AR146" s="39"/>
      <c r="AS146" s="39"/>
      <c r="AT146" s="39"/>
      <c r="AU146" s="39"/>
      <c r="AV146" s="39"/>
      <c r="AW146" s="39"/>
      <c r="AX146" s="39"/>
      <c r="AY146" s="39"/>
      <c r="AZ146" s="39"/>
      <c r="BA146" s="39"/>
      <c r="BB146" s="39"/>
      <c r="BC146" s="39"/>
      <c r="BD146" s="39"/>
      <c r="BE146" s="39"/>
      <c r="BF146" s="39"/>
      <c r="BG146" s="39"/>
      <c r="BH146" s="39"/>
      <c r="BI146" s="39"/>
      <c r="BJ146" s="39"/>
      <c r="BK146" s="39"/>
      <c r="BL146" s="39"/>
      <c r="BM146" s="39"/>
      <c r="BN146" s="39"/>
      <c r="BO146" s="39"/>
      <c r="BP146" s="39"/>
      <c r="BQ146" s="39"/>
      <c r="BR146" s="39"/>
      <c r="BS146" s="39"/>
      <c r="BT146" s="39"/>
      <c r="BU146" s="39"/>
      <c r="BV146" s="39"/>
      <c r="BW146" s="39"/>
      <c r="BX146" s="39"/>
      <c r="BY146" s="39"/>
      <c r="BZ146" s="39"/>
      <c r="CA146" s="39"/>
      <c r="CB146" s="39"/>
      <c r="CC146" s="39"/>
      <c r="CD146" s="39"/>
      <c r="CE146" s="39"/>
      <c r="CF146" s="39"/>
      <c r="CG146" s="39"/>
      <c r="CH146" s="39"/>
      <c r="CI146" s="39"/>
      <c r="CJ146" s="39"/>
      <c r="CK146" s="39"/>
      <c r="CL146" s="39"/>
      <c r="CM146" s="39"/>
      <c r="CN146" s="39"/>
      <c r="CO146" s="39"/>
      <c r="CP146" s="39"/>
      <c r="CQ146" s="39"/>
      <c r="CR146" s="39"/>
      <c r="CS146" s="39"/>
      <c r="CT146" s="39"/>
      <c r="CU146" s="39"/>
      <c r="CV146" s="39"/>
      <c r="CW146" s="39"/>
    </row>
    <row r="147" spans="1:131" s="19" customFormat="1">
      <c r="A147" s="19" t="s">
        <v>478</v>
      </c>
      <c r="C147" s="44">
        <v>140.93369813388222</v>
      </c>
      <c r="D147" s="44">
        <v>54.291251986424662</v>
      </c>
      <c r="E147" s="44">
        <v>10.858250397284934</v>
      </c>
      <c r="F147" s="44">
        <v>65.149502383709603</v>
      </c>
      <c r="G147" s="44">
        <v>91.831113942706679</v>
      </c>
      <c r="H147" s="44">
        <v>91.416897017930239</v>
      </c>
      <c r="I147" s="44">
        <v>4049.4902811614388</v>
      </c>
      <c r="J147" s="44">
        <v>14.599198262207135</v>
      </c>
      <c r="K147" s="44">
        <v>38.160767401972556</v>
      </c>
      <c r="L147" s="80">
        <v>0.99548936186231096</v>
      </c>
      <c r="M147" s="44">
        <v>1.3388807942064129</v>
      </c>
      <c r="N147" s="44">
        <v>2.4287547726490603E-2</v>
      </c>
      <c r="O147" s="44">
        <v>8.9856369762993182</v>
      </c>
      <c r="P147" s="44">
        <v>8.4061946104275034</v>
      </c>
      <c r="Q147" s="44">
        <v>9.7245188632937474</v>
      </c>
      <c r="R147" s="44">
        <v>8.4602446053068849</v>
      </c>
      <c r="S147" s="44">
        <v>8.6220617659449079</v>
      </c>
      <c r="T147" s="44">
        <v>7.7730673008821558</v>
      </c>
      <c r="U147" s="44">
        <v>7.176732423620277</v>
      </c>
      <c r="V147" s="44">
        <v>7.5359481856216588</v>
      </c>
      <c r="W147" s="44">
        <v>6.6420792716976029</v>
      </c>
      <c r="X147" s="44">
        <v>7.6228946671588069</v>
      </c>
      <c r="Y147" s="44">
        <v>7.3754097501978677</v>
      </c>
      <c r="Z147" s="44">
        <v>8.3896929425544418</v>
      </c>
      <c r="AA147" s="44"/>
      <c r="AB147" s="44">
        <v>4.4091659303340478</v>
      </c>
      <c r="AC147" s="44">
        <v>3.9236185975906643</v>
      </c>
      <c r="AD147" s="44">
        <v>3.8382270008845643</v>
      </c>
      <c r="AE147" s="44">
        <v>3.8875469224657726</v>
      </c>
      <c r="AF147" s="44">
        <v>3.9079588655542943</v>
      </c>
      <c r="AG147" s="44">
        <v>3.2019071237615639</v>
      </c>
      <c r="AH147" s="44">
        <v>3.6105623530000779</v>
      </c>
      <c r="AI147" s="44">
        <v>3.0368794350666004</v>
      </c>
      <c r="AJ147" s="44">
        <v>3.4238124343198337</v>
      </c>
      <c r="AK147" s="44">
        <v>3.0723033653769125</v>
      </c>
      <c r="AL147" s="44">
        <v>3.7442624761977559</v>
      </c>
      <c r="AM147" s="39">
        <v>4.162972266324954</v>
      </c>
      <c r="AN147" s="39"/>
      <c r="AO147" s="39"/>
      <c r="AP147" s="39"/>
      <c r="AQ147" s="39"/>
      <c r="AR147" s="39"/>
      <c r="AS147" s="39"/>
      <c r="AT147" s="39"/>
      <c r="AU147" s="39"/>
      <c r="AV147" s="39"/>
      <c r="AW147" s="39"/>
      <c r="AX147" s="39"/>
      <c r="AY147" s="39"/>
      <c r="AZ147" s="39"/>
      <c r="BA147" s="39"/>
      <c r="BB147" s="39"/>
      <c r="BC147" s="39"/>
      <c r="BD147" s="39"/>
      <c r="BE147" s="39"/>
      <c r="BF147" s="39"/>
      <c r="BG147" s="39"/>
      <c r="BH147" s="39"/>
      <c r="BI147" s="39"/>
      <c r="BJ147" s="39"/>
      <c r="BK147" s="39"/>
      <c r="BL147" s="39"/>
      <c r="BM147" s="39"/>
      <c r="BN147" s="39"/>
      <c r="BO147" s="39"/>
      <c r="BP147" s="39"/>
      <c r="BQ147" s="39"/>
      <c r="BR147" s="39"/>
      <c r="BS147" s="39"/>
      <c r="BT147" s="39"/>
      <c r="BU147" s="39"/>
      <c r="BV147" s="39"/>
      <c r="BW147" s="39"/>
      <c r="BX147" s="39"/>
      <c r="BY147" s="39"/>
      <c r="BZ147" s="39"/>
      <c r="CA147" s="39"/>
      <c r="CB147" s="39"/>
      <c r="CC147" s="39"/>
      <c r="CD147" s="39"/>
      <c r="CE147" s="39"/>
      <c r="CF147" s="39"/>
      <c r="CG147" s="39"/>
      <c r="CH147" s="39"/>
      <c r="CI147" s="39"/>
      <c r="CJ147" s="39"/>
      <c r="CK147" s="39"/>
      <c r="CL147" s="39"/>
      <c r="CM147" s="39"/>
      <c r="CN147" s="39"/>
      <c r="CO147" s="39"/>
      <c r="CP147" s="39"/>
      <c r="CQ147" s="39"/>
      <c r="CR147" s="39"/>
      <c r="CS147" s="39"/>
      <c r="CT147" s="39"/>
      <c r="CU147" s="39"/>
      <c r="CV147" s="39"/>
      <c r="CW147" s="39"/>
    </row>
    <row r="148" spans="1:131" s="19" customFormat="1">
      <c r="C148" s="39"/>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c r="AY148" s="39"/>
      <c r="AZ148" s="39"/>
      <c r="BA148" s="39"/>
      <c r="BB148" s="39"/>
      <c r="BC148" s="39"/>
      <c r="BD148" s="39"/>
      <c r="BE148" s="39"/>
      <c r="BF148" s="39"/>
      <c r="BG148" s="39"/>
      <c r="BH148" s="39"/>
      <c r="BI148" s="39"/>
      <c r="BJ148" s="39"/>
      <c r="BK148" s="39"/>
      <c r="BL148" s="39"/>
      <c r="BM148" s="39"/>
      <c r="BN148" s="39"/>
      <c r="BO148" s="39"/>
      <c r="BP148" s="39"/>
      <c r="BQ148" s="39"/>
      <c r="BR148" s="39"/>
      <c r="BS148" s="39"/>
      <c r="BT148" s="39"/>
      <c r="BU148" s="39"/>
      <c r="BV148" s="39"/>
      <c r="BW148" s="39"/>
      <c r="BX148" s="39"/>
      <c r="BY148" s="39"/>
      <c r="BZ148" s="39"/>
      <c r="CA148" s="39"/>
      <c r="CB148" s="39"/>
      <c r="CC148" s="39"/>
      <c r="CD148" s="39"/>
      <c r="CE148" s="39"/>
      <c r="CF148" s="39"/>
      <c r="CG148" s="39"/>
      <c r="CH148" s="39"/>
      <c r="CI148" s="39"/>
      <c r="CJ148" s="39"/>
      <c r="CK148" s="39"/>
      <c r="CL148" s="39"/>
      <c r="CM148" s="39"/>
      <c r="CN148" s="39"/>
      <c r="CO148" s="39"/>
      <c r="CP148" s="39"/>
      <c r="CQ148" s="39"/>
      <c r="CR148" s="39"/>
      <c r="CS148" s="39"/>
      <c r="CT148" s="39"/>
      <c r="CU148" s="39"/>
      <c r="CV148" s="39"/>
      <c r="CW148" s="39"/>
    </row>
    <row r="149" spans="1:131" s="19" customFormat="1">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19" customFormat="1">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19" customFormat="1">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19" customFormat="1">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19" customFormat="1">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19" customFormat="1">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19" customFormat="1">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19" customFormat="1">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19" customFormat="1">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19" customFormat="1">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sheetData>
  <mergeCells count="3">
    <mergeCell ref="I6:N6"/>
    <mergeCell ref="O6:P6"/>
    <mergeCell ref="R6:T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sheetPr codeName="Sheet15"/>
  <dimension ref="A1:O46"/>
  <sheetViews>
    <sheetView topLeftCell="A7" workbookViewId="0">
      <selection activeCell="I11" sqref="I11"/>
    </sheetView>
  </sheetViews>
  <sheetFormatPr defaultRowHeight="12.75"/>
  <cols>
    <col min="1" max="1" width="32.5703125" customWidth="1"/>
    <col min="2" max="2" width="14.5703125" customWidth="1"/>
    <col min="3" max="3" width="22.42578125" customWidth="1"/>
    <col min="4" max="4" width="30.85546875" customWidth="1"/>
    <col min="5" max="5" width="11.28515625" customWidth="1"/>
    <col min="6" max="6" width="9.7109375" customWidth="1"/>
    <col min="7" max="7" width="14.5703125" customWidth="1"/>
    <col min="8" max="8" width="13.140625" customWidth="1"/>
    <col min="9" max="9" width="9.42578125" customWidth="1"/>
    <col min="10" max="10" width="9" customWidth="1"/>
    <col min="11" max="11" width="13.28515625" customWidth="1"/>
    <col min="12" max="12" width="11.7109375" customWidth="1"/>
    <col min="13" max="13" width="12.140625" customWidth="1"/>
  </cols>
  <sheetData>
    <row r="1" spans="1:15" ht="15.75">
      <c r="A1" s="122" t="s">
        <v>381</v>
      </c>
    </row>
    <row r="7" spans="1:15">
      <c r="B7" s="157" t="s">
        <v>435</v>
      </c>
      <c r="H7" s="157"/>
      <c r="J7" s="135"/>
    </row>
    <row r="9" spans="1:15" s="127" customFormat="1">
      <c r="A9" s="123"/>
      <c r="B9" s="123"/>
      <c r="C9" s="123"/>
      <c r="D9" s="123"/>
      <c r="E9" s="123"/>
      <c r="F9" s="123"/>
      <c r="G9" s="123"/>
      <c r="H9" s="123"/>
      <c r="I9" s="123"/>
      <c r="J9" s="123"/>
      <c r="K9" s="123"/>
      <c r="L9" s="126"/>
      <c r="M9" s="123"/>
    </row>
    <row r="10" spans="1:15" s="131" customFormat="1" ht="70.5" customHeight="1">
      <c r="A10" s="128" t="s">
        <v>22</v>
      </c>
      <c r="B10" s="124" t="s">
        <v>382</v>
      </c>
      <c r="C10" s="128" t="s">
        <v>14</v>
      </c>
      <c r="D10" s="129" t="s">
        <v>383</v>
      </c>
      <c r="E10" s="128" t="s">
        <v>384</v>
      </c>
      <c r="F10" s="128" t="s">
        <v>368</v>
      </c>
      <c r="G10" s="129" t="s">
        <v>385</v>
      </c>
      <c r="H10" s="125" t="s">
        <v>386</v>
      </c>
      <c r="I10" s="125" t="s">
        <v>429</v>
      </c>
      <c r="J10" s="125" t="s">
        <v>430</v>
      </c>
      <c r="K10" s="125" t="s">
        <v>387</v>
      </c>
      <c r="L10" s="125" t="s">
        <v>431</v>
      </c>
      <c r="M10" s="130" t="s">
        <v>404</v>
      </c>
    </row>
    <row r="11" spans="1:15" s="137" customFormat="1">
      <c r="A11" s="132" t="str">
        <f>CONCATENATE(C11,"-",E11)</f>
        <v>WHTanks-NR-Large Off</v>
      </c>
      <c r="B11" s="133" t="str">
        <f>$B$7</f>
        <v>WHTanks</v>
      </c>
      <c r="C11" s="132" t="str">
        <f t="shared" ref="C11:C46" si="0">CONCATENATE(B11,"-",F11)</f>
        <v>WHTanks-NR</v>
      </c>
      <c r="D11" s="132" t="str">
        <f t="shared" ref="D11:D46" si="1">CONCATENATE(B11,"-",E11)</f>
        <v>WHTanks-Large Off</v>
      </c>
      <c r="E11" s="133" t="s">
        <v>369</v>
      </c>
      <c r="F11" s="228" t="s">
        <v>436</v>
      </c>
      <c r="G11" s="134" t="s">
        <v>428</v>
      </c>
      <c r="H11" s="229">
        <f>VLOOKUP($E11,'Savings and Cost'!$B$27:$F$44,5,FALSE)</f>
        <v>13</v>
      </c>
      <c r="I11" s="135">
        <f>VLOOKUP($E11,'Savings and Cost'!$B$27:$F$44,3,FALSE)</f>
        <v>173.8216734916555</v>
      </c>
      <c r="J11" s="135">
        <f>VLOOKUP($E11,'Savings and Cost'!$B$27:$F$44,4,FALSE)</f>
        <v>53.717845360451633</v>
      </c>
      <c r="K11" s="136">
        <f>MATCH(E11,[1]!BLDGTYPE,0)</f>
        <v>2</v>
      </c>
      <c r="L11" s="135"/>
      <c r="M11" s="135"/>
      <c r="O11" s="138"/>
    </row>
    <row r="12" spans="1:15" s="140" customFormat="1">
      <c r="A12" s="132" t="str">
        <f t="shared" ref="A12:A46" si="2">CONCATENATE(C12,"-",E12)</f>
        <v>WHTanks-NR-Medium Off</v>
      </c>
      <c r="B12" s="133" t="str">
        <f t="shared" ref="B12:B46" si="3">$B$7</f>
        <v>WHTanks</v>
      </c>
      <c r="C12" s="132" t="str">
        <f t="shared" si="0"/>
        <v>WHTanks-NR</v>
      </c>
      <c r="D12" s="132" t="str">
        <f t="shared" si="1"/>
        <v>WHTanks-Medium Off</v>
      </c>
      <c r="E12" s="139" t="s">
        <v>371</v>
      </c>
      <c r="F12" s="228" t="s">
        <v>436</v>
      </c>
      <c r="G12" s="134" t="s">
        <v>428</v>
      </c>
      <c r="H12" s="229">
        <f>VLOOKUP($E12,'Savings and Cost'!$B$27:$F$44,5,FALSE)</f>
        <v>13</v>
      </c>
      <c r="I12" s="135">
        <f>VLOOKUP($E12,'Savings and Cost'!$B$27:$F$44,3,FALSE)</f>
        <v>173.8216734916555</v>
      </c>
      <c r="J12" s="135">
        <f>VLOOKUP($E12,'Savings and Cost'!$B$27:$F$44,4,FALSE)</f>
        <v>53.717845360451633</v>
      </c>
      <c r="K12" s="136">
        <f>MATCH(E12,[1]!BLDGTYPE,0)</f>
        <v>3</v>
      </c>
      <c r="L12" s="135"/>
      <c r="M12" s="135"/>
    </row>
    <row r="13" spans="1:15" s="140" customFormat="1">
      <c r="A13" s="132" t="str">
        <f t="shared" si="2"/>
        <v>WHTanks-NR-Small Off</v>
      </c>
      <c r="B13" s="133" t="str">
        <f t="shared" si="3"/>
        <v>WHTanks</v>
      </c>
      <c r="C13" s="132" t="str">
        <f t="shared" si="0"/>
        <v>WHTanks-NR</v>
      </c>
      <c r="D13" s="132" t="str">
        <f t="shared" si="1"/>
        <v>WHTanks-Small Off</v>
      </c>
      <c r="E13" s="139" t="s">
        <v>372</v>
      </c>
      <c r="F13" s="228" t="s">
        <v>436</v>
      </c>
      <c r="G13" s="134" t="s">
        <v>428</v>
      </c>
      <c r="H13" s="229">
        <f>VLOOKUP($E13,'Savings and Cost'!$B$27:$F$44,5,FALSE)</f>
        <v>13</v>
      </c>
      <c r="I13" s="135">
        <f>VLOOKUP($E13,'Savings and Cost'!$B$27:$F$44,3,FALSE)</f>
        <v>173.8216734916555</v>
      </c>
      <c r="J13" s="135">
        <f>VLOOKUP($E13,'Savings and Cost'!$B$27:$F$44,4,FALSE)</f>
        <v>53.717845360451633</v>
      </c>
      <c r="K13" s="136">
        <f>MATCH(E13,[1]!BLDGTYPE,0)</f>
        <v>4</v>
      </c>
      <c r="L13" s="135"/>
      <c r="M13" s="135"/>
    </row>
    <row r="14" spans="1:15" s="140" customFormat="1">
      <c r="A14" s="132" t="str">
        <f t="shared" si="2"/>
        <v>WHTanks-NR-Xlarge Ret</v>
      </c>
      <c r="B14" s="133" t="str">
        <f t="shared" si="3"/>
        <v>WHTanks</v>
      </c>
      <c r="C14" s="132" t="str">
        <f t="shared" si="0"/>
        <v>WHTanks-NR</v>
      </c>
      <c r="D14" s="132" t="str">
        <f t="shared" si="1"/>
        <v>WHTanks-Xlarge Ret</v>
      </c>
      <c r="E14" s="139" t="s">
        <v>388</v>
      </c>
      <c r="F14" s="228" t="s">
        <v>436</v>
      </c>
      <c r="G14" s="134" t="s">
        <v>428</v>
      </c>
      <c r="H14" s="229">
        <f>VLOOKUP($E14,'Savings and Cost'!$B$27:$F$44,5,FALSE)</f>
        <v>13</v>
      </c>
      <c r="I14" s="135">
        <f>VLOOKUP($E14,'Savings and Cost'!$B$27:$F$44,3,FALSE)</f>
        <v>162.66563353925281</v>
      </c>
      <c r="J14" s="135">
        <f>VLOOKUP($E14,'Savings and Cost'!$B$27:$F$44,4,FALSE)</f>
        <v>45.7202416054715</v>
      </c>
      <c r="K14" s="136">
        <f>MATCH(E14,[1]!BLDGTYPE,0)</f>
        <v>5</v>
      </c>
      <c r="L14" s="135"/>
      <c r="M14" s="135"/>
    </row>
    <row r="15" spans="1:15" s="140" customFormat="1">
      <c r="A15" s="132" t="str">
        <f t="shared" si="2"/>
        <v>WHTanks-NR-Large Ret</v>
      </c>
      <c r="B15" s="133" t="str">
        <f t="shared" si="3"/>
        <v>WHTanks</v>
      </c>
      <c r="C15" s="132" t="str">
        <f t="shared" si="0"/>
        <v>WHTanks-NR</v>
      </c>
      <c r="D15" s="132" t="str">
        <f t="shared" si="1"/>
        <v>WHTanks-Large Ret</v>
      </c>
      <c r="E15" s="139" t="s">
        <v>389</v>
      </c>
      <c r="F15" s="228" t="s">
        <v>436</v>
      </c>
      <c r="G15" s="134" t="s">
        <v>428</v>
      </c>
      <c r="H15" s="229">
        <f>VLOOKUP($E15,'Savings and Cost'!$B$27:$F$44,5,FALSE)</f>
        <v>13</v>
      </c>
      <c r="I15" s="135">
        <f>VLOOKUP($E15,'Savings and Cost'!$B$27:$F$44,3,FALSE)</f>
        <v>162.66563353925281</v>
      </c>
      <c r="J15" s="135">
        <f>VLOOKUP($E15,'Savings and Cost'!$B$27:$F$44,4,FALSE)</f>
        <v>45.7202416054715</v>
      </c>
      <c r="K15" s="136">
        <f>MATCH(E15,[1]!BLDGTYPE,0)</f>
        <v>6</v>
      </c>
      <c r="L15" s="135"/>
      <c r="M15" s="135"/>
    </row>
    <row r="16" spans="1:15" s="140" customFormat="1">
      <c r="A16" s="132" t="str">
        <f t="shared" si="2"/>
        <v>WHTanks-NR-Medium Ret</v>
      </c>
      <c r="B16" s="133" t="str">
        <f t="shared" si="3"/>
        <v>WHTanks</v>
      </c>
      <c r="C16" s="132" t="str">
        <f t="shared" si="0"/>
        <v>WHTanks-NR</v>
      </c>
      <c r="D16" s="132" t="str">
        <f t="shared" si="1"/>
        <v>WHTanks-Medium Ret</v>
      </c>
      <c r="E16" s="139" t="s">
        <v>390</v>
      </c>
      <c r="F16" s="228" t="s">
        <v>436</v>
      </c>
      <c r="G16" s="134" t="s">
        <v>428</v>
      </c>
      <c r="H16" s="229">
        <f>VLOOKUP($E16,'Savings and Cost'!$B$27:$F$44,5,FALSE)</f>
        <v>13</v>
      </c>
      <c r="I16" s="135">
        <f>VLOOKUP($E16,'Savings and Cost'!$B$27:$F$44,3,FALSE)</f>
        <v>162.66563353925281</v>
      </c>
      <c r="J16" s="135">
        <f>VLOOKUP($E16,'Savings and Cost'!$B$27:$F$44,4,FALSE)</f>
        <v>45.7202416054715</v>
      </c>
      <c r="K16" s="136">
        <f>MATCH(E16,[1]!BLDGTYPE,0)</f>
        <v>7</v>
      </c>
      <c r="L16" s="135"/>
      <c r="M16" s="135"/>
    </row>
    <row r="17" spans="1:13" s="140" customFormat="1">
      <c r="A17" s="132" t="str">
        <f t="shared" si="2"/>
        <v>WHTanks-NR-Small Ret</v>
      </c>
      <c r="B17" s="133" t="str">
        <f t="shared" si="3"/>
        <v>WHTanks</v>
      </c>
      <c r="C17" s="132" t="str">
        <f t="shared" si="0"/>
        <v>WHTanks-NR</v>
      </c>
      <c r="D17" s="132" t="str">
        <f t="shared" si="1"/>
        <v>WHTanks-Small Ret</v>
      </c>
      <c r="E17" s="139" t="s">
        <v>391</v>
      </c>
      <c r="F17" s="228" t="s">
        <v>436</v>
      </c>
      <c r="G17" s="134" t="s">
        <v>428</v>
      </c>
      <c r="H17" s="229">
        <f>VLOOKUP($E17,'Savings and Cost'!$B$27:$F$44,5,FALSE)</f>
        <v>13</v>
      </c>
      <c r="I17" s="135">
        <f>VLOOKUP($E17,'Savings and Cost'!$B$27:$F$44,3,FALSE)</f>
        <v>162.66563353925281</v>
      </c>
      <c r="J17" s="135">
        <f>VLOOKUP($E17,'Savings and Cost'!$B$27:$F$44,4,FALSE)</f>
        <v>45.7202416054715</v>
      </c>
      <c r="K17" s="136">
        <f>MATCH(E17,[1]!BLDGTYPE,0)</f>
        <v>8</v>
      </c>
      <c r="L17" s="135"/>
      <c r="M17" s="135"/>
    </row>
    <row r="18" spans="1:13" s="140" customFormat="1">
      <c r="A18" s="132" t="str">
        <f t="shared" si="2"/>
        <v>WHTanks-NR-School K-12</v>
      </c>
      <c r="B18" s="133" t="str">
        <f t="shared" si="3"/>
        <v>WHTanks</v>
      </c>
      <c r="C18" s="132" t="str">
        <f t="shared" si="0"/>
        <v>WHTanks-NR</v>
      </c>
      <c r="D18" s="132" t="str">
        <f t="shared" si="1"/>
        <v>WHTanks-School K-12</v>
      </c>
      <c r="E18" s="139" t="s">
        <v>392</v>
      </c>
      <c r="F18" s="228" t="s">
        <v>436</v>
      </c>
      <c r="G18" s="134" t="s">
        <v>428</v>
      </c>
      <c r="H18" s="229">
        <f>VLOOKUP($E18,'Savings and Cost'!$B$27:$F$44,5,FALSE)</f>
        <v>13</v>
      </c>
      <c r="I18" s="135">
        <f>VLOOKUP($E18,'Savings and Cost'!$B$27:$F$44,3,FALSE)</f>
        <v>300.64434978952494</v>
      </c>
      <c r="J18" s="135">
        <f>VLOOKUP($E18,'Savings and Cost'!$B$27:$F$44,4,FALSE)</f>
        <v>103.6347070974122</v>
      </c>
      <c r="K18" s="136">
        <f>MATCH(E18,[1]!BLDGTYPE,0)</f>
        <v>9</v>
      </c>
      <c r="L18" s="135"/>
      <c r="M18" s="135"/>
    </row>
    <row r="19" spans="1:13" s="140" customFormat="1">
      <c r="A19" s="132" t="str">
        <f t="shared" si="2"/>
        <v>WHTanks-NR-University</v>
      </c>
      <c r="B19" s="133" t="str">
        <f t="shared" si="3"/>
        <v>WHTanks</v>
      </c>
      <c r="C19" s="132" t="str">
        <f t="shared" si="0"/>
        <v>WHTanks-NR</v>
      </c>
      <c r="D19" s="132" t="str">
        <f t="shared" si="1"/>
        <v>WHTanks-University</v>
      </c>
      <c r="E19" s="139" t="s">
        <v>373</v>
      </c>
      <c r="F19" s="228" t="s">
        <v>436</v>
      </c>
      <c r="G19" s="134" t="s">
        <v>428</v>
      </c>
      <c r="H19" s="229">
        <f>VLOOKUP($E19,'Savings and Cost'!$B$27:$F$44,5,FALSE)</f>
        <v>13</v>
      </c>
      <c r="I19" s="135">
        <f>VLOOKUP($E19,'Savings and Cost'!$B$27:$F$44,3,FALSE)</f>
        <v>131.13695086996103</v>
      </c>
      <c r="J19" s="135">
        <f>VLOOKUP($E19,'Savings and Cost'!$B$27:$F$44,4,FALSE)</f>
        <v>54.291251986424662</v>
      </c>
      <c r="K19" s="136">
        <f>MATCH(E19,[1]!BLDGTYPE,0)</f>
        <v>10</v>
      </c>
      <c r="L19" s="135"/>
      <c r="M19" s="135"/>
    </row>
    <row r="20" spans="1:13" s="140" customFormat="1">
      <c r="A20" s="132" t="str">
        <f t="shared" si="2"/>
        <v>WHTanks-NR-Warehouse</v>
      </c>
      <c r="B20" s="133" t="str">
        <f t="shared" si="3"/>
        <v>WHTanks</v>
      </c>
      <c r="C20" s="132" t="str">
        <f t="shared" si="0"/>
        <v>WHTanks-NR</v>
      </c>
      <c r="D20" s="132" t="str">
        <f t="shared" si="1"/>
        <v>WHTanks-Warehouse</v>
      </c>
      <c r="E20" s="139" t="s">
        <v>374</v>
      </c>
      <c r="F20" s="228" t="s">
        <v>436</v>
      </c>
      <c r="G20" s="134" t="s">
        <v>428</v>
      </c>
      <c r="H20" s="229">
        <f>VLOOKUP($E20,'Savings and Cost'!$B$27:$F$44,5,FALSE)</f>
        <v>13</v>
      </c>
      <c r="I20" s="135">
        <f>VLOOKUP($E20,'Savings and Cost'!$B$27:$F$44,3,FALSE)</f>
        <v>162.97860198933802</v>
      </c>
      <c r="J20" s="135">
        <f>VLOOKUP($E20,'Savings and Cost'!$B$27:$F$44,4,FALSE)</f>
        <v>60.287615069696891</v>
      </c>
      <c r="K20" s="136">
        <f>MATCH(E20,[1]!BLDGTYPE,0)</f>
        <v>11</v>
      </c>
      <c r="L20" s="135"/>
      <c r="M20" s="135"/>
    </row>
    <row r="21" spans="1:13" s="140" customFormat="1">
      <c r="A21" s="132" t="str">
        <f t="shared" si="2"/>
        <v>WHTanks-NR-Supermarket</v>
      </c>
      <c r="B21" s="133" t="str">
        <f t="shared" si="3"/>
        <v>WHTanks</v>
      </c>
      <c r="C21" s="132" t="str">
        <f t="shared" si="0"/>
        <v>WHTanks-NR</v>
      </c>
      <c r="D21" s="132" t="str">
        <f t="shared" si="1"/>
        <v>WHTanks-Supermarket</v>
      </c>
      <c r="E21" s="139" t="s">
        <v>375</v>
      </c>
      <c r="F21" s="228" t="s">
        <v>436</v>
      </c>
      <c r="G21" s="134" t="s">
        <v>428</v>
      </c>
      <c r="H21" s="229">
        <f>VLOOKUP($E21,'Savings and Cost'!$B$27:$F$44,5,FALSE)</f>
        <v>13</v>
      </c>
      <c r="I21" s="135">
        <f>VLOOKUP($E21,'Savings and Cost'!$B$27:$F$44,3,FALSE)</f>
        <v>222.86747099807513</v>
      </c>
      <c r="J21" s="135">
        <f>VLOOKUP($E21,'Savings and Cost'!$B$27:$F$44,4,FALSE)</f>
        <v>63.074746599256621</v>
      </c>
      <c r="K21" s="136">
        <f>MATCH(E21,[1]!BLDGTYPE,0)</f>
        <v>12</v>
      </c>
      <c r="L21" s="135"/>
      <c r="M21" s="135"/>
    </row>
    <row r="22" spans="1:13" s="140" customFormat="1">
      <c r="A22" s="132" t="str">
        <f t="shared" si="2"/>
        <v>WHTanks-NR-MiniMart</v>
      </c>
      <c r="B22" s="133" t="str">
        <f t="shared" si="3"/>
        <v>WHTanks</v>
      </c>
      <c r="C22" s="132" t="str">
        <f t="shared" si="0"/>
        <v>WHTanks-NR</v>
      </c>
      <c r="D22" s="132" t="str">
        <f t="shared" si="1"/>
        <v>WHTanks-MiniMart</v>
      </c>
      <c r="E22" s="139" t="s">
        <v>393</v>
      </c>
      <c r="F22" s="228" t="s">
        <v>436</v>
      </c>
      <c r="G22" s="134" t="s">
        <v>428</v>
      </c>
      <c r="H22" s="229">
        <f>VLOOKUP($E22,'Savings and Cost'!$B$27:$F$44,5,FALSE)</f>
        <v>13</v>
      </c>
      <c r="I22" s="135">
        <f>VLOOKUP($E22,'Savings and Cost'!$B$27:$F$44,3,FALSE)</f>
        <v>222.86747099807513</v>
      </c>
      <c r="J22" s="135">
        <f>VLOOKUP($E22,'Savings and Cost'!$B$27:$F$44,4,FALSE)</f>
        <v>63.074746599256621</v>
      </c>
      <c r="K22" s="136">
        <f>MATCH(E22,[1]!BLDGTYPE,0)</f>
        <v>13</v>
      </c>
      <c r="L22" s="135"/>
      <c r="M22" s="135"/>
    </row>
    <row r="23" spans="1:13" s="140" customFormat="1">
      <c r="A23" s="132" t="str">
        <f t="shared" si="2"/>
        <v>WHTanks-NR-Restaurant</v>
      </c>
      <c r="B23" s="133" t="str">
        <f t="shared" si="3"/>
        <v>WHTanks</v>
      </c>
      <c r="C23" s="132" t="str">
        <f t="shared" si="0"/>
        <v>WHTanks-NR</v>
      </c>
      <c r="D23" s="132" t="str">
        <f t="shared" si="1"/>
        <v>WHTanks-Restaurant</v>
      </c>
      <c r="E23" s="139" t="s">
        <v>376</v>
      </c>
      <c r="F23" s="228" t="s">
        <v>436</v>
      </c>
      <c r="G23" s="134" t="s">
        <v>428</v>
      </c>
      <c r="H23" s="229">
        <f>VLOOKUP($E23,'Savings and Cost'!$B$27:$F$44,5,FALSE)</f>
        <v>13</v>
      </c>
      <c r="I23" s="135">
        <f>VLOOKUP($E23,'Savings and Cost'!$B$27:$F$44,3,FALSE)</f>
        <v>245.20150034252799</v>
      </c>
      <c r="J23" s="135">
        <f>VLOOKUP($E23,'Savings and Cost'!$B$27:$F$44,4,FALSE)</f>
        <v>93.19321657875993</v>
      </c>
      <c r="K23" s="136">
        <f>MATCH(E23,[1]!BLDGTYPE,0)</f>
        <v>14</v>
      </c>
      <c r="L23" s="135"/>
      <c r="M23" s="135"/>
    </row>
    <row r="24" spans="1:13" s="140" customFormat="1">
      <c r="A24" s="132" t="str">
        <f t="shared" si="2"/>
        <v>WHTanks-NR-Lodging</v>
      </c>
      <c r="B24" s="133" t="str">
        <f t="shared" si="3"/>
        <v>WHTanks</v>
      </c>
      <c r="C24" s="132" t="str">
        <f t="shared" si="0"/>
        <v>WHTanks-NR</v>
      </c>
      <c r="D24" s="132" t="str">
        <f t="shared" si="1"/>
        <v>WHTanks-Lodging</v>
      </c>
      <c r="E24" s="139" t="s">
        <v>377</v>
      </c>
      <c r="F24" s="228" t="s">
        <v>436</v>
      </c>
      <c r="G24" s="134" t="s">
        <v>428</v>
      </c>
      <c r="H24" s="229">
        <f>VLOOKUP($E24,'Savings and Cost'!$B$27:$F$44,5,FALSE)</f>
        <v>13</v>
      </c>
      <c r="I24" s="135">
        <f>VLOOKUP($E24,'Savings and Cost'!$B$27:$F$44,3,FALSE)</f>
        <v>177.39990080508278</v>
      </c>
      <c r="J24" s="135">
        <f>VLOOKUP($E24,'Savings and Cost'!$B$27:$F$44,4,FALSE)</f>
        <v>66.945860992660556</v>
      </c>
      <c r="K24" s="136">
        <f>MATCH(E24,[1]!BLDGTYPE,0)</f>
        <v>15</v>
      </c>
      <c r="L24" s="135"/>
      <c r="M24" s="135"/>
    </row>
    <row r="25" spans="1:13" s="140" customFormat="1">
      <c r="A25" s="132" t="str">
        <f t="shared" si="2"/>
        <v>WHTanks-NR-Hospital</v>
      </c>
      <c r="B25" s="133" t="str">
        <f t="shared" si="3"/>
        <v>WHTanks</v>
      </c>
      <c r="C25" s="132" t="str">
        <f t="shared" si="0"/>
        <v>WHTanks-NR</v>
      </c>
      <c r="D25" s="132" t="str">
        <f t="shared" si="1"/>
        <v>WHTanks-Hospital</v>
      </c>
      <c r="E25" s="139" t="s">
        <v>378</v>
      </c>
      <c r="F25" s="228" t="s">
        <v>436</v>
      </c>
      <c r="G25" s="134" t="s">
        <v>428</v>
      </c>
      <c r="H25" s="229">
        <f>VLOOKUP($E25,'Savings and Cost'!$B$27:$F$44,5,FALSE)</f>
        <v>13</v>
      </c>
      <c r="I25" s="135">
        <f>VLOOKUP($E25,'Savings and Cost'!$B$27:$F$44,3,FALSE)</f>
        <v>131.13695086996103</v>
      </c>
      <c r="J25" s="135">
        <f>VLOOKUP($E25,'Savings and Cost'!$B$27:$F$44,4,FALSE)</f>
        <v>54.291251986424662</v>
      </c>
      <c r="K25" s="136">
        <f>MATCH(E25,[1]!BLDGTYPE,0)</f>
        <v>16</v>
      </c>
      <c r="L25" s="135"/>
      <c r="M25" s="135"/>
    </row>
    <row r="26" spans="1:13" s="140" customFormat="1">
      <c r="A26" s="132" t="str">
        <f t="shared" si="2"/>
        <v>WHTanks-NR-Residential Care</v>
      </c>
      <c r="B26" s="133" t="str">
        <f t="shared" si="3"/>
        <v>WHTanks</v>
      </c>
      <c r="C26" s="132" t="str">
        <f t="shared" si="0"/>
        <v>WHTanks-NR</v>
      </c>
      <c r="D26" s="132" t="str">
        <f t="shared" si="1"/>
        <v>WHTanks-Residential Care</v>
      </c>
      <c r="E26" s="139" t="s">
        <v>394</v>
      </c>
      <c r="F26" s="228" t="s">
        <v>436</v>
      </c>
      <c r="G26" s="134" t="s">
        <v>428</v>
      </c>
      <c r="H26" s="229">
        <f>VLOOKUP($E26,'Savings and Cost'!$B$27:$F$44,5,FALSE)</f>
        <v>13</v>
      </c>
      <c r="I26" s="135">
        <f>VLOOKUP($E26,'Savings and Cost'!$B$27:$F$44,3,FALSE)</f>
        <v>131.13695086996103</v>
      </c>
      <c r="J26" s="135">
        <f>VLOOKUP($E26,'Savings and Cost'!$B$27:$F$44,4,FALSE)</f>
        <v>54.291251986424662</v>
      </c>
      <c r="K26" s="136">
        <f>MATCH(E26,[1]!BLDGTYPE,0)</f>
        <v>17</v>
      </c>
      <c r="L26" s="135"/>
      <c r="M26" s="135"/>
    </row>
    <row r="27" spans="1:13" s="140" customFormat="1">
      <c r="A27" s="132" t="str">
        <f t="shared" si="2"/>
        <v>WHTanks-NR-Assembly</v>
      </c>
      <c r="B27" s="133" t="str">
        <f t="shared" si="3"/>
        <v>WHTanks</v>
      </c>
      <c r="C27" s="132" t="str">
        <f t="shared" si="0"/>
        <v>WHTanks-NR</v>
      </c>
      <c r="D27" s="132" t="str">
        <f t="shared" si="1"/>
        <v>WHTanks-Assembly</v>
      </c>
      <c r="E27" s="139" t="s">
        <v>379</v>
      </c>
      <c r="F27" s="228" t="s">
        <v>436</v>
      </c>
      <c r="G27" s="134" t="s">
        <v>428</v>
      </c>
      <c r="H27" s="229">
        <f>VLOOKUP($E27,'Savings and Cost'!$B$27:$F$44,5,FALSE)</f>
        <v>13</v>
      </c>
      <c r="I27" s="135">
        <f>VLOOKUP($E27,'Savings and Cost'!$B$27:$F$44,3,FALSE)</f>
        <v>242.92494258501361</v>
      </c>
      <c r="J27" s="135">
        <f>VLOOKUP($E27,'Savings and Cost'!$B$27:$F$44,4,FALSE)</f>
        <v>87.890495677871499</v>
      </c>
      <c r="K27" s="136">
        <f>MATCH(E27,[1]!BLDGTYPE,0)</f>
        <v>18</v>
      </c>
      <c r="L27" s="135"/>
      <c r="M27" s="135"/>
    </row>
    <row r="28" spans="1:13" s="140" customFormat="1">
      <c r="A28" s="132" t="str">
        <f t="shared" si="2"/>
        <v>WHTanks-NR-Other</v>
      </c>
      <c r="B28" s="133" t="str">
        <f t="shared" si="3"/>
        <v>WHTanks</v>
      </c>
      <c r="C28" s="132" t="str">
        <f t="shared" si="0"/>
        <v>WHTanks-NR</v>
      </c>
      <c r="D28" s="132" t="str">
        <f t="shared" si="1"/>
        <v>WHTanks-Other</v>
      </c>
      <c r="E28" s="139" t="s">
        <v>380</v>
      </c>
      <c r="F28" s="228" t="s">
        <v>436</v>
      </c>
      <c r="G28" s="134" t="s">
        <v>428</v>
      </c>
      <c r="H28" s="229">
        <f>VLOOKUP($E28,'Savings and Cost'!$B$27:$F$44,5,FALSE)</f>
        <v>13</v>
      </c>
      <c r="I28" s="135">
        <f>VLOOKUP($E28,'Savings and Cost'!$B$27:$F$44,3,FALSE)</f>
        <v>220.0958994315346</v>
      </c>
      <c r="J28" s="135">
        <f>VLOOKUP($E28,'Savings and Cost'!$B$27:$F$44,4,FALSE)</f>
        <v>65.564766921203187</v>
      </c>
      <c r="K28" s="136">
        <f>MATCH(E28,[1]!BLDGTYPE,0)</f>
        <v>19</v>
      </c>
      <c r="L28" s="135"/>
      <c r="M28" s="135"/>
    </row>
    <row r="29" spans="1:13" s="140" customFormat="1">
      <c r="A29" s="132" t="str">
        <f t="shared" si="2"/>
        <v>WHTanks-New-Large Off</v>
      </c>
      <c r="B29" s="133" t="str">
        <f t="shared" si="3"/>
        <v>WHTanks</v>
      </c>
      <c r="C29" s="132" t="str">
        <f t="shared" si="0"/>
        <v>WHTanks-New</v>
      </c>
      <c r="D29" s="132" t="str">
        <f t="shared" si="1"/>
        <v>WHTanks-Large Off</v>
      </c>
      <c r="E29" s="139" t="s">
        <v>369</v>
      </c>
      <c r="F29" s="228" t="s">
        <v>370</v>
      </c>
      <c r="G29" s="134" t="s">
        <v>428</v>
      </c>
      <c r="H29" s="229">
        <f>VLOOKUP($E29,'Savings and Cost'!$B$27:$F$44,5,FALSE)</f>
        <v>13</v>
      </c>
      <c r="I29" s="135">
        <f>VLOOKUP($E29,'Savings and Cost'!$B$27:$F$44,3,FALSE)</f>
        <v>173.8216734916555</v>
      </c>
      <c r="J29" s="135">
        <f>VLOOKUP($E29,'Savings and Cost'!$B$27:$F$44,4,FALSE)</f>
        <v>53.717845360451633</v>
      </c>
      <c r="K29" s="136">
        <f>MATCH(E29,[1]!BLDGTYPE,0)</f>
        <v>2</v>
      </c>
      <c r="L29" s="135"/>
      <c r="M29" s="135"/>
    </row>
    <row r="30" spans="1:13" s="140" customFormat="1">
      <c r="A30" s="132" t="str">
        <f t="shared" si="2"/>
        <v>WHTanks-New-Medium Off</v>
      </c>
      <c r="B30" s="133" t="str">
        <f t="shared" si="3"/>
        <v>WHTanks</v>
      </c>
      <c r="C30" s="132" t="str">
        <f t="shared" si="0"/>
        <v>WHTanks-New</v>
      </c>
      <c r="D30" s="132" t="str">
        <f t="shared" si="1"/>
        <v>WHTanks-Medium Off</v>
      </c>
      <c r="E30" s="139" t="s">
        <v>371</v>
      </c>
      <c r="F30" s="228" t="s">
        <v>370</v>
      </c>
      <c r="G30" s="134" t="s">
        <v>428</v>
      </c>
      <c r="H30" s="229">
        <f>VLOOKUP($E30,'Savings and Cost'!$B$27:$F$44,5,FALSE)</f>
        <v>13</v>
      </c>
      <c r="I30" s="135">
        <f>VLOOKUP($E30,'Savings and Cost'!$B$27:$F$44,3,FALSE)</f>
        <v>173.8216734916555</v>
      </c>
      <c r="J30" s="135">
        <f>VLOOKUP($E30,'Savings and Cost'!$B$27:$F$44,4,FALSE)</f>
        <v>53.717845360451633</v>
      </c>
      <c r="K30" s="136">
        <f>MATCH(E30,[1]!BLDGTYPE,0)</f>
        <v>3</v>
      </c>
      <c r="L30" s="135"/>
      <c r="M30" s="135"/>
    </row>
    <row r="31" spans="1:13" s="140" customFormat="1">
      <c r="A31" s="132" t="str">
        <f t="shared" si="2"/>
        <v>WHTanks-New-Small Off</v>
      </c>
      <c r="B31" s="133" t="str">
        <f t="shared" si="3"/>
        <v>WHTanks</v>
      </c>
      <c r="C31" s="132" t="str">
        <f t="shared" si="0"/>
        <v>WHTanks-New</v>
      </c>
      <c r="D31" s="132" t="str">
        <f t="shared" si="1"/>
        <v>WHTanks-Small Off</v>
      </c>
      <c r="E31" s="139" t="s">
        <v>372</v>
      </c>
      <c r="F31" s="228" t="s">
        <v>370</v>
      </c>
      <c r="G31" s="134" t="s">
        <v>428</v>
      </c>
      <c r="H31" s="229">
        <f>VLOOKUP($E31,'Savings and Cost'!$B$27:$F$44,5,FALSE)</f>
        <v>13</v>
      </c>
      <c r="I31" s="135">
        <f>VLOOKUP($E31,'Savings and Cost'!$B$27:$F$44,3,FALSE)</f>
        <v>173.8216734916555</v>
      </c>
      <c r="J31" s="135">
        <f>VLOOKUP($E31,'Savings and Cost'!$B$27:$F$44,4,FALSE)</f>
        <v>53.717845360451633</v>
      </c>
      <c r="K31" s="136">
        <f>MATCH(E31,[1]!BLDGTYPE,0)</f>
        <v>4</v>
      </c>
      <c r="L31" s="135"/>
      <c r="M31" s="135"/>
    </row>
    <row r="32" spans="1:13" s="140" customFormat="1">
      <c r="A32" s="132" t="str">
        <f t="shared" si="2"/>
        <v>WHTanks-New-Xlarge Ret</v>
      </c>
      <c r="B32" s="133" t="str">
        <f t="shared" si="3"/>
        <v>WHTanks</v>
      </c>
      <c r="C32" s="132" t="str">
        <f t="shared" si="0"/>
        <v>WHTanks-New</v>
      </c>
      <c r="D32" s="132" t="str">
        <f t="shared" si="1"/>
        <v>WHTanks-Xlarge Ret</v>
      </c>
      <c r="E32" s="139" t="s">
        <v>388</v>
      </c>
      <c r="F32" s="228" t="s">
        <v>370</v>
      </c>
      <c r="G32" s="134" t="s">
        <v>428</v>
      </c>
      <c r="H32" s="229">
        <f>VLOOKUP($E32,'Savings and Cost'!$B$27:$F$44,5,FALSE)</f>
        <v>13</v>
      </c>
      <c r="I32" s="135">
        <f>VLOOKUP($E32,'Savings and Cost'!$B$27:$F$44,3,FALSE)</f>
        <v>162.66563353925281</v>
      </c>
      <c r="J32" s="135">
        <f>VLOOKUP($E32,'Savings and Cost'!$B$27:$F$44,4,FALSE)</f>
        <v>45.7202416054715</v>
      </c>
      <c r="K32" s="136">
        <f>MATCH(E32,[1]!BLDGTYPE,0)</f>
        <v>5</v>
      </c>
      <c r="L32" s="135"/>
      <c r="M32" s="135"/>
    </row>
    <row r="33" spans="1:13" s="140" customFormat="1">
      <c r="A33" s="132" t="str">
        <f t="shared" si="2"/>
        <v>WHTanks-New-Large Ret</v>
      </c>
      <c r="B33" s="133" t="str">
        <f t="shared" si="3"/>
        <v>WHTanks</v>
      </c>
      <c r="C33" s="132" t="str">
        <f t="shared" si="0"/>
        <v>WHTanks-New</v>
      </c>
      <c r="D33" s="132" t="str">
        <f t="shared" si="1"/>
        <v>WHTanks-Large Ret</v>
      </c>
      <c r="E33" s="139" t="s">
        <v>389</v>
      </c>
      <c r="F33" s="228" t="s">
        <v>370</v>
      </c>
      <c r="G33" s="134" t="s">
        <v>428</v>
      </c>
      <c r="H33" s="229">
        <f>VLOOKUP($E33,'Savings and Cost'!$B$27:$F$44,5,FALSE)</f>
        <v>13</v>
      </c>
      <c r="I33" s="135">
        <f>VLOOKUP($E33,'Savings and Cost'!$B$27:$F$44,3,FALSE)</f>
        <v>162.66563353925281</v>
      </c>
      <c r="J33" s="135">
        <f>VLOOKUP($E33,'Savings and Cost'!$B$27:$F$44,4,FALSE)</f>
        <v>45.7202416054715</v>
      </c>
      <c r="K33" s="136">
        <f>MATCH(E33,[1]!BLDGTYPE,0)</f>
        <v>6</v>
      </c>
      <c r="L33" s="135"/>
      <c r="M33" s="135"/>
    </row>
    <row r="34" spans="1:13" s="140" customFormat="1">
      <c r="A34" s="132" t="str">
        <f t="shared" si="2"/>
        <v>WHTanks-New-Medium Ret</v>
      </c>
      <c r="B34" s="133" t="str">
        <f t="shared" si="3"/>
        <v>WHTanks</v>
      </c>
      <c r="C34" s="132" t="str">
        <f t="shared" si="0"/>
        <v>WHTanks-New</v>
      </c>
      <c r="D34" s="132" t="str">
        <f t="shared" si="1"/>
        <v>WHTanks-Medium Ret</v>
      </c>
      <c r="E34" s="139" t="s">
        <v>390</v>
      </c>
      <c r="F34" s="228" t="s">
        <v>370</v>
      </c>
      <c r="G34" s="134" t="s">
        <v>428</v>
      </c>
      <c r="H34" s="229">
        <f>VLOOKUP($E34,'Savings and Cost'!$B$27:$F$44,5,FALSE)</f>
        <v>13</v>
      </c>
      <c r="I34" s="135">
        <f>VLOOKUP($E34,'Savings and Cost'!$B$27:$F$44,3,FALSE)</f>
        <v>162.66563353925281</v>
      </c>
      <c r="J34" s="135">
        <f>VLOOKUP($E34,'Savings and Cost'!$B$27:$F$44,4,FALSE)</f>
        <v>45.7202416054715</v>
      </c>
      <c r="K34" s="136">
        <f>MATCH(E34,[1]!BLDGTYPE,0)</f>
        <v>7</v>
      </c>
      <c r="L34" s="135"/>
      <c r="M34" s="135"/>
    </row>
    <row r="35" spans="1:13" s="140" customFormat="1">
      <c r="A35" s="132" t="str">
        <f t="shared" si="2"/>
        <v>WHTanks-New-Small Ret</v>
      </c>
      <c r="B35" s="133" t="str">
        <f t="shared" si="3"/>
        <v>WHTanks</v>
      </c>
      <c r="C35" s="132" t="str">
        <f t="shared" si="0"/>
        <v>WHTanks-New</v>
      </c>
      <c r="D35" s="132" t="str">
        <f t="shared" si="1"/>
        <v>WHTanks-Small Ret</v>
      </c>
      <c r="E35" s="139" t="s">
        <v>391</v>
      </c>
      <c r="F35" s="228" t="s">
        <v>370</v>
      </c>
      <c r="G35" s="134" t="s">
        <v>428</v>
      </c>
      <c r="H35" s="229">
        <f>VLOOKUP($E35,'Savings and Cost'!$B$27:$F$44,5,FALSE)</f>
        <v>13</v>
      </c>
      <c r="I35" s="135">
        <f>VLOOKUP($E35,'Savings and Cost'!$B$27:$F$44,3,FALSE)</f>
        <v>162.66563353925281</v>
      </c>
      <c r="J35" s="135">
        <f>VLOOKUP($E35,'Savings and Cost'!$B$27:$F$44,4,FALSE)</f>
        <v>45.7202416054715</v>
      </c>
      <c r="K35" s="136">
        <f>MATCH(E35,[1]!BLDGTYPE,0)</f>
        <v>8</v>
      </c>
      <c r="L35" s="135"/>
      <c r="M35" s="135"/>
    </row>
    <row r="36" spans="1:13" s="140" customFormat="1">
      <c r="A36" s="132" t="str">
        <f t="shared" si="2"/>
        <v>WHTanks-New-School K-12</v>
      </c>
      <c r="B36" s="133" t="str">
        <f t="shared" si="3"/>
        <v>WHTanks</v>
      </c>
      <c r="C36" s="132" t="str">
        <f t="shared" si="0"/>
        <v>WHTanks-New</v>
      </c>
      <c r="D36" s="132" t="str">
        <f t="shared" si="1"/>
        <v>WHTanks-School K-12</v>
      </c>
      <c r="E36" s="139" t="s">
        <v>392</v>
      </c>
      <c r="F36" s="228" t="s">
        <v>370</v>
      </c>
      <c r="G36" s="134" t="s">
        <v>428</v>
      </c>
      <c r="H36" s="229">
        <f>VLOOKUP($E36,'Savings and Cost'!$B$27:$F$44,5,FALSE)</f>
        <v>13</v>
      </c>
      <c r="I36" s="135">
        <f>VLOOKUP($E36,'Savings and Cost'!$B$27:$F$44,3,FALSE)</f>
        <v>300.64434978952494</v>
      </c>
      <c r="J36" s="135">
        <f>VLOOKUP($E36,'Savings and Cost'!$B$27:$F$44,4,FALSE)</f>
        <v>103.6347070974122</v>
      </c>
      <c r="K36" s="136">
        <f>MATCH(E36,[1]!BLDGTYPE,0)</f>
        <v>9</v>
      </c>
      <c r="L36" s="135"/>
      <c r="M36" s="135"/>
    </row>
    <row r="37" spans="1:13" s="140" customFormat="1">
      <c r="A37" s="132" t="str">
        <f t="shared" si="2"/>
        <v>WHTanks-New-University</v>
      </c>
      <c r="B37" s="133" t="str">
        <f t="shared" si="3"/>
        <v>WHTanks</v>
      </c>
      <c r="C37" s="132" t="str">
        <f t="shared" si="0"/>
        <v>WHTanks-New</v>
      </c>
      <c r="D37" s="132" t="str">
        <f t="shared" si="1"/>
        <v>WHTanks-University</v>
      </c>
      <c r="E37" s="139" t="s">
        <v>373</v>
      </c>
      <c r="F37" s="228" t="s">
        <v>370</v>
      </c>
      <c r="G37" s="134" t="s">
        <v>428</v>
      </c>
      <c r="H37" s="229">
        <f>VLOOKUP($E37,'Savings and Cost'!$B$27:$F$44,5,FALSE)</f>
        <v>13</v>
      </c>
      <c r="I37" s="135">
        <f>VLOOKUP($E37,'Savings and Cost'!$B$27:$F$44,3,FALSE)</f>
        <v>131.13695086996103</v>
      </c>
      <c r="J37" s="135">
        <f>VLOOKUP($E37,'Savings and Cost'!$B$27:$F$44,4,FALSE)</f>
        <v>54.291251986424662</v>
      </c>
      <c r="K37" s="136">
        <f>MATCH(E37,[1]!BLDGTYPE,0)</f>
        <v>10</v>
      </c>
      <c r="L37" s="135"/>
      <c r="M37" s="135"/>
    </row>
    <row r="38" spans="1:13" s="140" customFormat="1">
      <c r="A38" s="132" t="str">
        <f t="shared" si="2"/>
        <v>WHTanks-New-Warehouse</v>
      </c>
      <c r="B38" s="133" t="str">
        <f t="shared" si="3"/>
        <v>WHTanks</v>
      </c>
      <c r="C38" s="132" t="str">
        <f t="shared" si="0"/>
        <v>WHTanks-New</v>
      </c>
      <c r="D38" s="132" t="str">
        <f t="shared" si="1"/>
        <v>WHTanks-Warehouse</v>
      </c>
      <c r="E38" s="139" t="s">
        <v>374</v>
      </c>
      <c r="F38" s="228" t="s">
        <v>370</v>
      </c>
      <c r="G38" s="134" t="s">
        <v>428</v>
      </c>
      <c r="H38" s="229">
        <f>VLOOKUP($E38,'Savings and Cost'!$B$27:$F$44,5,FALSE)</f>
        <v>13</v>
      </c>
      <c r="I38" s="135">
        <f>VLOOKUP($E38,'Savings and Cost'!$B$27:$F$44,3,FALSE)</f>
        <v>162.97860198933802</v>
      </c>
      <c r="J38" s="135">
        <f>VLOOKUP($E38,'Savings and Cost'!$B$27:$F$44,4,FALSE)</f>
        <v>60.287615069696891</v>
      </c>
      <c r="K38" s="136">
        <f>MATCH(E38,[1]!BLDGTYPE,0)</f>
        <v>11</v>
      </c>
      <c r="L38" s="135"/>
      <c r="M38" s="135"/>
    </row>
    <row r="39" spans="1:13" s="140" customFormat="1">
      <c r="A39" s="132" t="str">
        <f t="shared" si="2"/>
        <v>WHTanks-New-Supermarket</v>
      </c>
      <c r="B39" s="133" t="str">
        <f t="shared" si="3"/>
        <v>WHTanks</v>
      </c>
      <c r="C39" s="132" t="str">
        <f t="shared" si="0"/>
        <v>WHTanks-New</v>
      </c>
      <c r="D39" s="132" t="str">
        <f t="shared" si="1"/>
        <v>WHTanks-Supermarket</v>
      </c>
      <c r="E39" s="139" t="s">
        <v>375</v>
      </c>
      <c r="F39" s="228" t="s">
        <v>370</v>
      </c>
      <c r="G39" s="134" t="s">
        <v>428</v>
      </c>
      <c r="H39" s="229">
        <f>VLOOKUP($E39,'Savings and Cost'!$B$27:$F$44,5,FALSE)</f>
        <v>13</v>
      </c>
      <c r="I39" s="135">
        <f>VLOOKUP($E39,'Savings and Cost'!$B$27:$F$44,3,FALSE)</f>
        <v>222.86747099807513</v>
      </c>
      <c r="J39" s="135">
        <f>VLOOKUP($E39,'Savings and Cost'!$B$27:$F$44,4,FALSE)</f>
        <v>63.074746599256621</v>
      </c>
      <c r="K39" s="136">
        <f>MATCH(E39,[1]!BLDGTYPE,0)</f>
        <v>12</v>
      </c>
      <c r="L39" s="135"/>
      <c r="M39" s="135"/>
    </row>
    <row r="40" spans="1:13" s="140" customFormat="1">
      <c r="A40" s="132" t="str">
        <f t="shared" si="2"/>
        <v>WHTanks-New-MiniMart</v>
      </c>
      <c r="B40" s="133" t="str">
        <f t="shared" si="3"/>
        <v>WHTanks</v>
      </c>
      <c r="C40" s="132" t="str">
        <f t="shared" si="0"/>
        <v>WHTanks-New</v>
      </c>
      <c r="D40" s="132" t="str">
        <f t="shared" si="1"/>
        <v>WHTanks-MiniMart</v>
      </c>
      <c r="E40" s="139" t="s">
        <v>393</v>
      </c>
      <c r="F40" s="228" t="s">
        <v>370</v>
      </c>
      <c r="G40" s="134" t="s">
        <v>428</v>
      </c>
      <c r="H40" s="229">
        <f>VLOOKUP($E40,'Savings and Cost'!$B$27:$F$44,5,FALSE)</f>
        <v>13</v>
      </c>
      <c r="I40" s="135">
        <f>VLOOKUP($E40,'Savings and Cost'!$B$27:$F$44,3,FALSE)</f>
        <v>222.86747099807513</v>
      </c>
      <c r="J40" s="135">
        <f>VLOOKUP($E40,'Savings and Cost'!$B$27:$F$44,4,FALSE)</f>
        <v>63.074746599256621</v>
      </c>
      <c r="K40" s="136">
        <f>MATCH(E40,[1]!BLDGTYPE,0)</f>
        <v>13</v>
      </c>
      <c r="L40" s="135"/>
      <c r="M40" s="135"/>
    </row>
    <row r="41" spans="1:13" s="140" customFormat="1">
      <c r="A41" s="132" t="str">
        <f t="shared" si="2"/>
        <v>WHTanks-New-Restaurant</v>
      </c>
      <c r="B41" s="133" t="str">
        <f t="shared" si="3"/>
        <v>WHTanks</v>
      </c>
      <c r="C41" s="132" t="str">
        <f t="shared" si="0"/>
        <v>WHTanks-New</v>
      </c>
      <c r="D41" s="132" t="str">
        <f t="shared" si="1"/>
        <v>WHTanks-Restaurant</v>
      </c>
      <c r="E41" s="139" t="s">
        <v>376</v>
      </c>
      <c r="F41" s="228" t="s">
        <v>370</v>
      </c>
      <c r="G41" s="134" t="s">
        <v>428</v>
      </c>
      <c r="H41" s="229">
        <f>VLOOKUP($E41,'Savings and Cost'!$B$27:$F$44,5,FALSE)</f>
        <v>13</v>
      </c>
      <c r="I41" s="135">
        <f>VLOOKUP($E41,'Savings and Cost'!$B$27:$F$44,3,FALSE)</f>
        <v>245.20150034252799</v>
      </c>
      <c r="J41" s="135">
        <f>VLOOKUP($E41,'Savings and Cost'!$B$27:$F$44,4,FALSE)</f>
        <v>93.19321657875993</v>
      </c>
      <c r="K41" s="136">
        <f>MATCH(E41,[1]!BLDGTYPE,0)</f>
        <v>14</v>
      </c>
      <c r="L41" s="135"/>
      <c r="M41" s="135"/>
    </row>
    <row r="42" spans="1:13" s="140" customFormat="1">
      <c r="A42" s="132" t="str">
        <f t="shared" si="2"/>
        <v>WHTanks-New-Lodging</v>
      </c>
      <c r="B42" s="133" t="str">
        <f t="shared" si="3"/>
        <v>WHTanks</v>
      </c>
      <c r="C42" s="132" t="str">
        <f t="shared" si="0"/>
        <v>WHTanks-New</v>
      </c>
      <c r="D42" s="132" t="str">
        <f t="shared" si="1"/>
        <v>WHTanks-Lodging</v>
      </c>
      <c r="E42" s="139" t="s">
        <v>377</v>
      </c>
      <c r="F42" s="228" t="s">
        <v>370</v>
      </c>
      <c r="G42" s="134" t="s">
        <v>428</v>
      </c>
      <c r="H42" s="229">
        <f>VLOOKUP($E42,'Savings and Cost'!$B$27:$F$44,5,FALSE)</f>
        <v>13</v>
      </c>
      <c r="I42" s="135">
        <f>VLOOKUP($E42,'Savings and Cost'!$B$27:$F$44,3,FALSE)</f>
        <v>177.39990080508278</v>
      </c>
      <c r="J42" s="135">
        <f>VLOOKUP($E42,'Savings and Cost'!$B$27:$F$44,4,FALSE)</f>
        <v>66.945860992660556</v>
      </c>
      <c r="K42" s="136">
        <f>MATCH(E42,[1]!BLDGTYPE,0)</f>
        <v>15</v>
      </c>
      <c r="L42" s="135"/>
      <c r="M42" s="135"/>
    </row>
    <row r="43" spans="1:13" s="140" customFormat="1">
      <c r="A43" s="132" t="str">
        <f t="shared" si="2"/>
        <v>WHTanks-New-Hospital</v>
      </c>
      <c r="B43" s="133" t="str">
        <f t="shared" si="3"/>
        <v>WHTanks</v>
      </c>
      <c r="C43" s="132" t="str">
        <f t="shared" si="0"/>
        <v>WHTanks-New</v>
      </c>
      <c r="D43" s="132" t="str">
        <f t="shared" si="1"/>
        <v>WHTanks-Hospital</v>
      </c>
      <c r="E43" s="139" t="s">
        <v>378</v>
      </c>
      <c r="F43" s="228" t="s">
        <v>370</v>
      </c>
      <c r="G43" s="134" t="s">
        <v>428</v>
      </c>
      <c r="H43" s="229">
        <f>VLOOKUP($E43,'Savings and Cost'!$B$27:$F$44,5,FALSE)</f>
        <v>13</v>
      </c>
      <c r="I43" s="135">
        <f>VLOOKUP($E43,'Savings and Cost'!$B$27:$F$44,3,FALSE)</f>
        <v>131.13695086996103</v>
      </c>
      <c r="J43" s="135">
        <f>VLOOKUP($E43,'Savings and Cost'!$B$27:$F$44,4,FALSE)</f>
        <v>54.291251986424662</v>
      </c>
      <c r="K43" s="136">
        <f>MATCH(E43,[1]!BLDGTYPE,0)</f>
        <v>16</v>
      </c>
      <c r="L43" s="135"/>
      <c r="M43" s="135"/>
    </row>
    <row r="44" spans="1:13" s="140" customFormat="1">
      <c r="A44" s="132" t="str">
        <f t="shared" si="2"/>
        <v>WHTanks-New-Residential Care</v>
      </c>
      <c r="B44" s="133" t="str">
        <f t="shared" si="3"/>
        <v>WHTanks</v>
      </c>
      <c r="C44" s="132" t="str">
        <f t="shared" si="0"/>
        <v>WHTanks-New</v>
      </c>
      <c r="D44" s="132" t="str">
        <f t="shared" si="1"/>
        <v>WHTanks-Residential Care</v>
      </c>
      <c r="E44" s="139" t="s">
        <v>394</v>
      </c>
      <c r="F44" s="228" t="s">
        <v>370</v>
      </c>
      <c r="G44" s="134" t="s">
        <v>428</v>
      </c>
      <c r="H44" s="229">
        <f>VLOOKUP($E44,'Savings and Cost'!$B$27:$F$44,5,FALSE)</f>
        <v>13</v>
      </c>
      <c r="I44" s="135">
        <f>VLOOKUP($E44,'Savings and Cost'!$B$27:$F$44,3,FALSE)</f>
        <v>131.13695086996103</v>
      </c>
      <c r="J44" s="135">
        <f>VLOOKUP($E44,'Savings and Cost'!$B$27:$F$44,4,FALSE)</f>
        <v>54.291251986424662</v>
      </c>
      <c r="K44" s="136">
        <f>MATCH(E44,[1]!BLDGTYPE,0)</f>
        <v>17</v>
      </c>
      <c r="L44" s="135"/>
      <c r="M44" s="135"/>
    </row>
    <row r="45" spans="1:13" s="140" customFormat="1">
      <c r="A45" s="132" t="str">
        <f t="shared" si="2"/>
        <v>WHTanks-New-Assembly</v>
      </c>
      <c r="B45" s="133" t="str">
        <f t="shared" si="3"/>
        <v>WHTanks</v>
      </c>
      <c r="C45" s="132" t="str">
        <f t="shared" si="0"/>
        <v>WHTanks-New</v>
      </c>
      <c r="D45" s="132" t="str">
        <f t="shared" si="1"/>
        <v>WHTanks-Assembly</v>
      </c>
      <c r="E45" s="139" t="s">
        <v>379</v>
      </c>
      <c r="F45" s="228" t="s">
        <v>370</v>
      </c>
      <c r="G45" s="134" t="s">
        <v>428</v>
      </c>
      <c r="H45" s="229">
        <f>VLOOKUP($E45,'Savings and Cost'!$B$27:$F$44,5,FALSE)</f>
        <v>13</v>
      </c>
      <c r="I45" s="135">
        <f>VLOOKUP($E45,'Savings and Cost'!$B$27:$F$44,3,FALSE)</f>
        <v>242.92494258501361</v>
      </c>
      <c r="J45" s="135">
        <f>VLOOKUP($E45,'Savings and Cost'!$B$27:$F$44,4,FALSE)</f>
        <v>87.890495677871499</v>
      </c>
      <c r="K45" s="136">
        <f>MATCH(E45,[1]!BLDGTYPE,0)</f>
        <v>18</v>
      </c>
      <c r="L45" s="135"/>
      <c r="M45" s="135"/>
    </row>
    <row r="46" spans="1:13" s="140" customFormat="1">
      <c r="A46" s="132" t="str">
        <f t="shared" si="2"/>
        <v>WHTanks-New-Other</v>
      </c>
      <c r="B46" s="133" t="str">
        <f t="shared" si="3"/>
        <v>WHTanks</v>
      </c>
      <c r="C46" s="132" t="str">
        <f t="shared" si="0"/>
        <v>WHTanks-New</v>
      </c>
      <c r="D46" s="132" t="str">
        <f t="shared" si="1"/>
        <v>WHTanks-Other</v>
      </c>
      <c r="E46" s="139" t="s">
        <v>380</v>
      </c>
      <c r="F46" s="228" t="s">
        <v>370</v>
      </c>
      <c r="G46" s="134" t="s">
        <v>428</v>
      </c>
      <c r="H46" s="229">
        <f>VLOOKUP($E46,'Savings and Cost'!$B$27:$F$44,5,FALSE)</f>
        <v>13</v>
      </c>
      <c r="I46" s="135">
        <f>VLOOKUP($E46,'Savings and Cost'!$B$27:$F$44,3,FALSE)</f>
        <v>220.0958994315346</v>
      </c>
      <c r="J46" s="135">
        <f>VLOOKUP($E46,'Savings and Cost'!$B$27:$F$44,4,FALSE)</f>
        <v>65.564766921203187</v>
      </c>
      <c r="K46" s="136">
        <f>MATCH(E46,[1]!BLDGTYPE,0)</f>
        <v>19</v>
      </c>
      <c r="L46" s="135"/>
      <c r="M46" s="135"/>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7"/>
  <dimension ref="A1:AH88"/>
  <sheetViews>
    <sheetView zoomScale="110" zoomScaleNormal="110" workbookViewId="0">
      <selection activeCell="H5" sqref="H5:H22"/>
    </sheetView>
  </sheetViews>
  <sheetFormatPr defaultRowHeight="12.75"/>
  <cols>
    <col min="1" max="1" width="15.5703125" style="154" customWidth="1"/>
    <col min="2" max="2" width="14.42578125" style="154" customWidth="1"/>
    <col min="3" max="3" width="18.42578125" style="154" customWidth="1"/>
    <col min="4" max="4" width="18.85546875" style="154" customWidth="1"/>
    <col min="5" max="5" width="21.5703125" style="154" customWidth="1"/>
    <col min="6" max="6" width="14.5703125" style="154" customWidth="1"/>
    <col min="7" max="7" width="14.85546875" style="154" customWidth="1"/>
    <col min="8" max="8" width="9.140625" style="154"/>
    <col min="9" max="9" width="16.42578125" style="154" customWidth="1"/>
    <col min="10" max="10" width="16.85546875" style="154" customWidth="1"/>
    <col min="11" max="12" width="9.140625" style="154"/>
    <col min="13" max="13" width="10" style="154" customWidth="1"/>
    <col min="14" max="14" width="4" style="154" customWidth="1"/>
    <col min="15" max="15" width="3.42578125" style="154" customWidth="1"/>
    <col min="16" max="16" width="21.5703125" style="154" customWidth="1"/>
    <col min="17" max="17" width="18.28515625" style="154" customWidth="1"/>
    <col min="18" max="18" width="18.5703125" style="154" customWidth="1"/>
    <col min="19" max="19" width="16.5703125" style="154" customWidth="1"/>
    <col min="20" max="28" width="9.140625" style="154"/>
    <col min="29" max="29" width="29.140625" style="154" customWidth="1"/>
    <col min="30" max="16384" width="9.140625" style="154"/>
  </cols>
  <sheetData>
    <row r="1" spans="1:34">
      <c r="A1" s="163"/>
    </row>
    <row r="2" spans="1:34">
      <c r="A2" s="204"/>
      <c r="B2" s="201"/>
      <c r="C2" s="201"/>
      <c r="D2" s="201"/>
    </row>
    <row r="3" spans="1:34">
      <c r="A3" s="201"/>
      <c r="B3" s="209" t="s">
        <v>437</v>
      </c>
      <c r="C3" s="210"/>
      <c r="D3" s="211"/>
      <c r="E3" s="230"/>
      <c r="F3" s="212"/>
      <c r="G3" s="212"/>
      <c r="H3" s="230"/>
      <c r="I3" s="212"/>
      <c r="J3" s="212"/>
      <c r="P3" s="189"/>
      <c r="Q3" s="189"/>
      <c r="R3" s="189"/>
      <c r="S3" s="189"/>
      <c r="T3" s="189"/>
    </row>
    <row r="4" spans="1:34" s="237" customFormat="1" ht="25.5">
      <c r="A4" s="205"/>
      <c r="B4" s="231" t="s">
        <v>427</v>
      </c>
      <c r="C4" s="231" t="s">
        <v>438</v>
      </c>
      <c r="D4" s="231" t="s">
        <v>439</v>
      </c>
      <c r="E4" s="232" t="s">
        <v>401</v>
      </c>
      <c r="F4" s="233" t="s">
        <v>440</v>
      </c>
      <c r="G4" s="234" t="s">
        <v>433</v>
      </c>
      <c r="H4" s="234"/>
      <c r="I4" s="235" t="s">
        <v>433</v>
      </c>
      <c r="J4" s="236" t="s">
        <v>441</v>
      </c>
      <c r="L4" s="238"/>
      <c r="M4" s="238"/>
      <c r="N4" s="238"/>
      <c r="O4" s="238"/>
      <c r="P4" s="140"/>
      <c r="Q4" s="239" t="s">
        <v>442</v>
      </c>
      <c r="R4" s="239" t="s">
        <v>443</v>
      </c>
      <c r="S4" s="190"/>
    </row>
    <row r="5" spans="1:34" ht="15.75">
      <c r="A5" s="201"/>
      <c r="B5" s="206" t="s">
        <v>369</v>
      </c>
      <c r="C5" s="240">
        <f>SUMPRODUCT(--(Summary!$D$2:$D$52='Savings and Cost'!A5),Summary!$E$2:$E$52,Summary!$G$2:$G$52)</f>
        <v>0</v>
      </c>
      <c r="D5" s="241" t="str">
        <f>IFERROR(C5/SUMIF(Summary!$D$2:$D$52,'Savings and Cost'!A5,Summary!$G$2:$G$52),"")</f>
        <v/>
      </c>
      <c r="E5" s="240">
        <f>SUMPRODUCT(--(Summary!$D$2:$D$52='Savings and Cost'!A5),Summary!$I$2:$I$52,Summary!$G$2:$G$52)</f>
        <v>0</v>
      </c>
      <c r="F5" s="207" t="str">
        <f>IFERROR(E5/SUMIF(Summary!$D$2:$D$52,'Savings and Cost'!A5,Summary!$G$2:$G$52),"")</f>
        <v/>
      </c>
      <c r="G5" s="207">
        <f>IFERROR(SUMIF(Summary!$D$2:$D$52,'Savings and Cost'!A5,Summary!$G$2:$G$52),"")</f>
        <v>0</v>
      </c>
      <c r="H5" s="242">
        <f>HLOOKUP(B5,[1]CHAR!$C$64:$T$65,2,FALSE)</f>
        <v>0.43937391922213881</v>
      </c>
      <c r="I5" s="243">
        <f>H5*$G$6</f>
        <v>16453.303594971188</v>
      </c>
      <c r="J5" s="244">
        <f>R5/I5/1000</f>
        <v>19.610517981241024</v>
      </c>
      <c r="L5" s="245"/>
      <c r="M5" s="245"/>
      <c r="N5" s="245"/>
      <c r="O5" s="245"/>
      <c r="P5" s="19" t="s">
        <v>369</v>
      </c>
      <c r="Q5" s="246">
        <v>9.6336650827114415E-2</v>
      </c>
      <c r="R5" s="247">
        <v>322657806.00000006</v>
      </c>
      <c r="S5" s="190"/>
    </row>
    <row r="6" spans="1:34" ht="15.75">
      <c r="A6" s="201" t="s">
        <v>400</v>
      </c>
      <c r="B6" s="206" t="s">
        <v>371</v>
      </c>
      <c r="C6" s="240">
        <f>SUMPRODUCT(--(Summary!$D$2:$D$52='Savings and Cost'!A6),Summary!$E$2:$E$52,Summary!$G$2:$G$52)</f>
        <v>6509127.2836752832</v>
      </c>
      <c r="D6" s="241">
        <f>IFERROR(C6/SUMIF(Summary!$D$2:$D$52,'Savings and Cost'!A6,Summary!$G$2:$G$52),"")</f>
        <v>173.8216734916555</v>
      </c>
      <c r="E6" s="240">
        <f>SUMPRODUCT(--(Summary!$D$2:$D$52='Savings and Cost'!A6),Summary!$I$2:$I$52,Summary!$G$2:$G$52)</f>
        <v>2011580.522913048</v>
      </c>
      <c r="F6" s="207">
        <f>IFERROR(E6/SUMIF(Summary!$D$2:$D$52,'Savings and Cost'!A6,Summary!$G$2:$G$52),"")</f>
        <v>53.717845360451633</v>
      </c>
      <c r="G6" s="207">
        <f>IFERROR(SUMIF(Summary!$D$2:$D$52,'Savings and Cost'!A6,Summary!$G$2:$G$52),"")</f>
        <v>37447.155771329984</v>
      </c>
      <c r="H6" s="242">
        <f>HLOOKUP(B6,[1]CHAR!$C$64:$T$65,2,FALSE)</f>
        <v>0.43063730719145626</v>
      </c>
      <c r="I6" s="243">
        <f t="shared" ref="I6:I7" si="0">H6*$G$6</f>
        <v>16126.142323344546</v>
      </c>
      <c r="J6" s="244">
        <f t="shared" ref="J6:J22" si="1">R6/I6/1000</f>
        <v>19.610517981241024</v>
      </c>
      <c r="L6" s="245"/>
      <c r="M6" s="245"/>
      <c r="N6" s="245"/>
      <c r="O6" s="245"/>
      <c r="P6" s="19" t="s">
        <v>371</v>
      </c>
      <c r="Q6" s="246">
        <v>9.4421070712341362E-2</v>
      </c>
      <c r="R6" s="247">
        <v>316242004.00000012</v>
      </c>
      <c r="S6" s="190"/>
    </row>
    <row r="7" spans="1:34" ht="15.75">
      <c r="A7" s="201"/>
      <c r="B7" s="206" t="s">
        <v>372</v>
      </c>
      <c r="C7" s="240">
        <f>SUMPRODUCT(--(Summary!$D$2:$D$52='Savings and Cost'!A7),Summary!$E$2:$E$52,Summary!$G$2:$G$52)</f>
        <v>0</v>
      </c>
      <c r="D7" s="241" t="str">
        <f>IFERROR(C7/SUMIF(Summary!$D$2:$D$52,'Savings and Cost'!A7,Summary!$G$2:$G$52),"")</f>
        <v/>
      </c>
      <c r="E7" s="240">
        <f>SUMPRODUCT(--(Summary!$D$2:$D$52='Savings and Cost'!A7),Summary!$I$2:$I$52,Summary!$G$2:$G$52)</f>
        <v>0</v>
      </c>
      <c r="F7" s="207" t="str">
        <f>IFERROR(E7/SUMIF(Summary!$D$2:$D$52,'Savings and Cost'!A7,Summary!$G$2:$G$52),"")</f>
        <v/>
      </c>
      <c r="G7" s="207">
        <f>IFERROR(SUMIF(Summary!$D$2:$D$52,'Savings and Cost'!A7,Summary!$G$2:$G$52),"")</f>
        <v>0</v>
      </c>
      <c r="H7" s="242">
        <f>HLOOKUP(B7,[1]CHAR!$C$64:$T$65,2,FALSE)</f>
        <v>0.12998877358640493</v>
      </c>
      <c r="I7" s="243">
        <f t="shared" si="0"/>
        <v>4867.7098530142503</v>
      </c>
      <c r="J7" s="244">
        <f t="shared" si="1"/>
        <v>19.610517981241021</v>
      </c>
      <c r="L7" s="245"/>
      <c r="M7" s="245"/>
      <c r="N7" s="245"/>
      <c r="O7" s="245"/>
      <c r="P7" s="19" t="s">
        <v>372</v>
      </c>
      <c r="Q7" s="246">
        <v>2.8501198056107426E-2</v>
      </c>
      <c r="R7" s="247">
        <v>95458311.600000039</v>
      </c>
    </row>
    <row r="8" spans="1:34" ht="15.75">
      <c r="A8" s="201"/>
      <c r="B8" s="208" t="s">
        <v>395</v>
      </c>
      <c r="C8" s="240">
        <f>SUMPRODUCT(--(Summary!$D$2:$D$52='Savings and Cost'!A8),Summary!$E$2:$E$52,Summary!$G$2:$G$52)</f>
        <v>0</v>
      </c>
      <c r="D8" s="241" t="str">
        <f>IFERROR(C8/SUMIF(Summary!$D$2:$D$52,'Savings and Cost'!A8,Summary!$G$2:$G$52),"")</f>
        <v/>
      </c>
      <c r="E8" s="240">
        <f>SUMPRODUCT(--(Summary!$D$2:$D$52='Savings and Cost'!A8),Summary!$I$2:$I$52,Summary!$G$2:$G$52)</f>
        <v>0</v>
      </c>
      <c r="F8" s="207" t="str">
        <f>IFERROR(E8/SUMIF(Summary!$D$2:$D$52,'Savings and Cost'!A8,Summary!$G$2:$G$52),"")</f>
        <v/>
      </c>
      <c r="G8" s="207">
        <f>IFERROR(SUMIF(Summary!$D$2:$D$52,'Savings and Cost'!A8,Summary!$G$2:$G$52),"")</f>
        <v>0</v>
      </c>
      <c r="H8" s="242">
        <f>HLOOKUP(B8,[1]CHAR!$C$64:$T$65,2,FALSE)</f>
        <v>0.23462323739305441</v>
      </c>
      <c r="I8" s="243">
        <f>H8*$G$9</f>
        <v>2357.0676252624207</v>
      </c>
      <c r="J8" s="244">
        <f t="shared" si="1"/>
        <v>56.83049674278503</v>
      </c>
      <c r="P8" s="97" t="s">
        <v>395</v>
      </c>
      <c r="Q8" s="246">
        <v>3.999473857861454E-2</v>
      </c>
      <c r="R8" s="247">
        <v>133953324.00000004</v>
      </c>
      <c r="S8" s="165"/>
      <c r="T8" s="164"/>
      <c r="U8" s="164"/>
      <c r="V8" s="164"/>
      <c r="AC8" s="163"/>
      <c r="AD8" s="163"/>
      <c r="AE8" s="163"/>
      <c r="AF8" s="163"/>
      <c r="AG8" s="163"/>
      <c r="AH8" s="163"/>
    </row>
    <row r="9" spans="1:34" ht="15.75">
      <c r="A9" s="201" t="s">
        <v>407</v>
      </c>
      <c r="B9" s="208" t="s">
        <v>389</v>
      </c>
      <c r="C9" s="240">
        <f>SUMPRODUCT(--(Summary!$D$2:$D$52='Savings and Cost'!A9),Summary!$E$2:$E$52,Summary!$G$2:$G$52)</f>
        <v>1634168.4771651865</v>
      </c>
      <c r="D9" s="241">
        <f>IFERROR(C9/SUMIF(Summary!$D$2:$D$52,'Savings and Cost'!A9,Summary!$G$2:$G$52),"")</f>
        <v>162.66563353925281</v>
      </c>
      <c r="E9" s="240">
        <f>SUMPRODUCT(--(Summary!$D$2:$D$52='Savings and Cost'!A9),Summary!$I$2:$I$52,Summary!$G$2:$G$52)</f>
        <v>459313.84506001638</v>
      </c>
      <c r="F9" s="207">
        <f>IFERROR(E9/SUMIF(Summary!$D$2:$D$52,'Savings and Cost'!A9,Summary!$G$2:$G$52),"")</f>
        <v>45.7202416054715</v>
      </c>
      <c r="G9" s="207">
        <f>IFERROR(SUMIF(Summary!$D$2:$D$52,'Savings and Cost'!A9,Summary!$G$2:$G$52),"")</f>
        <v>10046.18149272966</v>
      </c>
      <c r="H9" s="242">
        <f>HLOOKUP(B9,[1]CHAR!$C$64:$T$65,2,FALSE)</f>
        <v>5.5262096022427078E-2</v>
      </c>
      <c r="I9" s="243">
        <f t="shared" ref="I9:I11" si="2">H9*$G$9</f>
        <v>555.17304630995625</v>
      </c>
      <c r="J9" s="244">
        <f t="shared" si="1"/>
        <v>56.83049674278503</v>
      </c>
      <c r="K9" s="245"/>
      <c r="L9" s="245"/>
      <c r="M9" s="248"/>
      <c r="N9" s="245"/>
      <c r="O9" s="245"/>
      <c r="P9" s="97" t="s">
        <v>389</v>
      </c>
      <c r="Q9" s="246">
        <v>9.4201798094731004E-3</v>
      </c>
      <c r="R9" s="247">
        <v>31550760.000000011</v>
      </c>
      <c r="S9" s="165"/>
      <c r="T9" s="164"/>
      <c r="U9" s="164"/>
      <c r="V9" s="164"/>
    </row>
    <row r="10" spans="1:34" ht="15.75">
      <c r="A10" s="201"/>
      <c r="B10" s="208" t="s">
        <v>390</v>
      </c>
      <c r="C10" s="240">
        <f>SUMPRODUCT(--(Summary!$D$2:$D$52='Savings and Cost'!A10),Summary!$E$2:$E$52,Summary!$G$2:$G$52)</f>
        <v>0</v>
      </c>
      <c r="D10" s="241" t="str">
        <f>IFERROR(C10/SUMIF(Summary!$D$2:$D$52,'Savings and Cost'!A10,Summary!$G$2:$G$52),"")</f>
        <v/>
      </c>
      <c r="E10" s="240">
        <f>SUMPRODUCT(--(Summary!$D$2:$D$52='Savings and Cost'!A10),Summary!$I$2:$I$52,Summary!$G$2:$G$52)</f>
        <v>0</v>
      </c>
      <c r="F10" s="207" t="str">
        <f>IFERROR(E10/SUMIF(Summary!$D$2:$D$52,'Savings and Cost'!A10,Summary!$G$2:$G$52),"")</f>
        <v/>
      </c>
      <c r="G10" s="207">
        <f>IFERROR(SUMIF(Summary!$D$2:$D$52,'Savings and Cost'!A10,Summary!$G$2:$G$52),"")</f>
        <v>0</v>
      </c>
      <c r="H10" s="242">
        <f>HLOOKUP(B10,[1]CHAR!$C$64:$T$65,2,FALSE)</f>
        <v>0.60637878991755256</v>
      </c>
      <c r="I10" s="243">
        <f t="shared" si="2"/>
        <v>6091.7913768535227</v>
      </c>
      <c r="J10" s="244">
        <f t="shared" si="1"/>
        <v>56.83049674278503</v>
      </c>
      <c r="M10" s="248"/>
      <c r="N10" s="248"/>
      <c r="O10" s="248"/>
      <c r="P10" s="97" t="s">
        <v>390</v>
      </c>
      <c r="Q10" s="246">
        <v>0.10336555514209726</v>
      </c>
      <c r="R10" s="247">
        <v>346199530.00000006</v>
      </c>
      <c r="S10" s="165"/>
      <c r="T10" s="164"/>
      <c r="U10" s="164"/>
      <c r="V10" s="164"/>
    </row>
    <row r="11" spans="1:34" ht="15.75">
      <c r="A11" s="201"/>
      <c r="B11" s="208" t="s">
        <v>391</v>
      </c>
      <c r="C11" s="240">
        <f>SUMPRODUCT(--(Summary!$D$2:$D$52='Savings and Cost'!A11),Summary!$E$2:$E$52,Summary!$G$2:$G$52)</f>
        <v>0</v>
      </c>
      <c r="D11" s="241" t="str">
        <f>IFERROR(C11/SUMIF(Summary!$D$2:$D$52,'Savings and Cost'!A11,Summary!$G$2:$G$52),"")</f>
        <v/>
      </c>
      <c r="E11" s="240">
        <f>SUMPRODUCT(--(Summary!$D$2:$D$52='Savings and Cost'!A11),Summary!$I$2:$I$52,Summary!$G$2:$G$52)</f>
        <v>0</v>
      </c>
      <c r="F11" s="207" t="str">
        <f>IFERROR(E11/SUMIF(Summary!$D$2:$D$52,'Savings and Cost'!A11,Summary!$G$2:$G$52),"")</f>
        <v/>
      </c>
      <c r="G11" s="207">
        <f>IFERROR(SUMIF(Summary!$D$2:$D$52,'Savings and Cost'!A11,Summary!$G$2:$G$52),"")</f>
        <v>0</v>
      </c>
      <c r="H11" s="242">
        <f>HLOOKUP(B11,[1]CHAR!$C$64:$T$65,2,FALSE)</f>
        <v>0.10373587666696588</v>
      </c>
      <c r="I11" s="243">
        <f t="shared" si="2"/>
        <v>1042.1494443037591</v>
      </c>
      <c r="J11" s="244">
        <f t="shared" si="1"/>
        <v>56.830496742785037</v>
      </c>
      <c r="M11" s="249"/>
      <c r="N11" s="250"/>
      <c r="O11" s="245"/>
      <c r="P11" s="97" t="s">
        <v>391</v>
      </c>
      <c r="Q11" s="246">
        <v>1.7683198453051097E-2</v>
      </c>
      <c r="R11" s="247">
        <v>59225870.600000016</v>
      </c>
    </row>
    <row r="12" spans="1:34" ht="15.75">
      <c r="A12" s="201" t="str">
        <f>B12</f>
        <v>School K-12</v>
      </c>
      <c r="B12" s="206" t="s">
        <v>392</v>
      </c>
      <c r="C12" s="240">
        <f>SUMPRODUCT(--(Summary!$D$2:$D$52='Savings and Cost'!A12),Summary!$E$2:$E$52,Summary!$G$2:$G$52)</f>
        <v>551277.90998302284</v>
      </c>
      <c r="D12" s="241">
        <f>IFERROR(C12/SUMIF(Summary!$D$2:$D$52,'Savings and Cost'!A12,Summary!$G$2:$G$52),"")</f>
        <v>300.64434978952494</v>
      </c>
      <c r="E12" s="240">
        <f>SUMPRODUCT(--(Summary!$D$2:$D$52='Savings and Cost'!A12),Summary!$I$2:$I$52,Summary!$G$2:$G$52)</f>
        <v>190030.26256891497</v>
      </c>
      <c r="F12" s="207">
        <f>IFERROR(E12/SUMIF(Summary!$D$2:$D$52,'Savings and Cost'!A12,Summary!$G$2:$G$52),"")</f>
        <v>103.6347070974122</v>
      </c>
      <c r="G12" s="207">
        <f>IFERROR(SUMIF(Summary!$D$2:$D$52,'Savings and Cost'!A12,Summary!$G$2:$G$52),"")</f>
        <v>1833.654649984147</v>
      </c>
      <c r="H12" s="242">
        <f>HLOOKUP(B12,[1]CHAR!$C$64:$T$65,2,FALSE)</f>
        <v>0.66429751499430445</v>
      </c>
      <c r="I12" s="251">
        <f>G12</f>
        <v>1833.654649984147</v>
      </c>
      <c r="J12" s="244">
        <f t="shared" si="1"/>
        <v>133.80554746343387</v>
      </c>
      <c r="M12" s="249"/>
      <c r="N12" s="250"/>
      <c r="O12" s="245"/>
      <c r="P12" s="19" t="s">
        <v>392</v>
      </c>
      <c r="Q12" s="246">
        <v>7.3255633922263544E-2</v>
      </c>
      <c r="R12" s="247">
        <v>245353164.30000001</v>
      </c>
    </row>
    <row r="13" spans="1:34" ht="15.75">
      <c r="A13" s="201"/>
      <c r="B13" s="206" t="s">
        <v>373</v>
      </c>
      <c r="C13" s="240">
        <f>SUMPRODUCT(--(Summary!$D$2:$D$52='Savings and Cost'!A13),Summary!$E$2:$E$52,Summary!$G$2:$G$52)</f>
        <v>0</v>
      </c>
      <c r="D13" s="241" t="str">
        <f>IFERROR(C13/SUMIF(Summary!$D$2:$D$52,'Savings and Cost'!A13,Summary!$G$2:$G$52),"")</f>
        <v/>
      </c>
      <c r="E13" s="240">
        <f>SUMPRODUCT(--(Summary!$D$2:$D$52='Savings and Cost'!A13),Summary!$I$2:$I$52,Summary!$G$2:$G$52)</f>
        <v>0</v>
      </c>
      <c r="F13" s="207" t="str">
        <f>IFERROR(E13/SUMIF(Summary!$D$2:$D$52,'Savings and Cost'!A13,Summary!$G$2:$G$52),"")</f>
        <v/>
      </c>
      <c r="G13" s="207">
        <f>IFERROR(SUMIF(Summary!$D$2:$D$52,'Savings and Cost'!A13,Summary!$G$2:$G$52),"")</f>
        <v>0</v>
      </c>
      <c r="H13" s="242">
        <f>HLOOKUP(B13,[1]CHAR!$C$64:$T$65,2,FALSE)</f>
        <v>0.33570248500569549</v>
      </c>
      <c r="I13" s="251">
        <f>R13/J19/1000</f>
        <v>7490.4254793251775</v>
      </c>
      <c r="J13" s="244">
        <f>J12</f>
        <v>133.80554746343387</v>
      </c>
      <c r="M13" s="249"/>
      <c r="N13" s="250"/>
      <c r="O13" s="245"/>
      <c r="P13" s="19" t="s">
        <v>373</v>
      </c>
      <c r="Q13" s="246">
        <v>3.701970546823774E-2</v>
      </c>
      <c r="R13" s="247">
        <v>123989124.00000003</v>
      </c>
      <c r="AG13" s="166"/>
      <c r="AH13" s="166"/>
    </row>
    <row r="14" spans="1:34" ht="15.75">
      <c r="A14" s="201" t="str">
        <f>B14</f>
        <v>Warehouse</v>
      </c>
      <c r="B14" s="206" t="s">
        <v>374</v>
      </c>
      <c r="C14" s="240">
        <f>SUMPRODUCT(--(Summary!$D$2:$D$52='Savings and Cost'!A14),Summary!$E$2:$E$52,Summary!$G$2:$G$52)</f>
        <v>986069.14468796644</v>
      </c>
      <c r="D14" s="241">
        <f>IFERROR(C14/SUMIF(Summary!$D$2:$D$52,'Savings and Cost'!A14,Summary!$G$2:$G$52),"")</f>
        <v>162.97860198933802</v>
      </c>
      <c r="E14" s="240">
        <f>SUMPRODUCT(--(Summary!$D$2:$D$52='Savings and Cost'!A14),Summary!$I$2:$I$52,Summary!$G$2:$G$52)</f>
        <v>364758.0498386065</v>
      </c>
      <c r="F14" s="207">
        <f>IFERROR(E14/SUMIF(Summary!$D$2:$D$52,'Savings and Cost'!A14,Summary!$G$2:$G$52),"")</f>
        <v>60.287615069696891</v>
      </c>
      <c r="G14" s="207">
        <f>IFERROR(SUMIF(Summary!$D$2:$D$52,'Savings and Cost'!A14,Summary!$G$2:$G$52),"")</f>
        <v>6050.2982149305381</v>
      </c>
      <c r="H14" s="242">
        <f>HLOOKUP(B14,[1]CHAR!$C$64:$T$65,2,FALSE)</f>
        <v>1</v>
      </c>
      <c r="I14" s="251">
        <f>G14</f>
        <v>6050.2982149305381</v>
      </c>
      <c r="J14" s="244">
        <f t="shared" si="1"/>
        <v>73.091282212950759</v>
      </c>
      <c r="M14" s="249"/>
      <c r="N14" s="250"/>
      <c r="O14" s="245"/>
      <c r="P14" s="19" t="s">
        <v>374</v>
      </c>
      <c r="Q14" s="246">
        <v>0.13203580856943528</v>
      </c>
      <c r="R14" s="247">
        <v>442224054.30000013</v>
      </c>
      <c r="AG14" s="166"/>
      <c r="AH14" s="166"/>
    </row>
    <row r="15" spans="1:34" ht="15.75">
      <c r="A15" s="201" t="s">
        <v>406</v>
      </c>
      <c r="B15" s="206" t="s">
        <v>375</v>
      </c>
      <c r="C15" s="240">
        <f>SUMPRODUCT(--(Summary!$D$2:$D$52='Savings and Cost'!A15),Summary!$E$2:$E$52,Summary!$G$2:$G$52)</f>
        <v>535973.78561091935</v>
      </c>
      <c r="D15" s="241">
        <f>IFERROR(C15/SUMIF(Summary!$D$2:$D$52,'Savings and Cost'!A15,Summary!$G$2:$G$52),"")</f>
        <v>222.86747099807513</v>
      </c>
      <c r="E15" s="240">
        <f>SUMPRODUCT(--(Summary!$D$2:$D$52='Savings and Cost'!A15),Summary!$I$2:$I$52,Summary!$G$2:$G$52)</f>
        <v>151688.40279766539</v>
      </c>
      <c r="F15" s="207">
        <f>IFERROR(E15/SUMIF(Summary!$D$2:$D$52,'Savings and Cost'!A15,Summary!$G$2:$G$52),"")</f>
        <v>63.074746599256621</v>
      </c>
      <c r="G15" s="207">
        <f>IFERROR(SUMIF(Summary!$D$2:$D$52,'Savings and Cost'!A15,Summary!$G$2:$G$52),"")</f>
        <v>2404.899123280079</v>
      </c>
      <c r="H15" s="242">
        <f>HLOOKUP(B15,[1]CHAR!$C$64:$T$65,2,FALSE)</f>
        <v>0.84840559081310307</v>
      </c>
      <c r="I15" s="251">
        <f>H15*$G$15</f>
        <v>2040.329861532349</v>
      </c>
      <c r="J15" s="244">
        <f t="shared" si="1"/>
        <v>32.068222219156418</v>
      </c>
      <c r="M15" s="249"/>
      <c r="N15" s="250"/>
      <c r="O15" s="245"/>
      <c r="P15" s="19" t="s">
        <v>375</v>
      </c>
      <c r="Q15" s="246">
        <v>1.9535504789016944E-2</v>
      </c>
      <c r="R15" s="247">
        <v>65429751.400000013</v>
      </c>
      <c r="AE15" s="164"/>
      <c r="AF15" s="164"/>
      <c r="AG15" s="166"/>
      <c r="AH15" s="166"/>
    </row>
    <row r="16" spans="1:34" ht="15.75">
      <c r="A16" s="201"/>
      <c r="B16" s="206" t="s">
        <v>393</v>
      </c>
      <c r="C16" s="240">
        <f>SUMPRODUCT(--(Summary!$D$2:$D$52='Savings and Cost'!A16),Summary!$E$2:$E$52,Summary!$G$2:$G$52)</f>
        <v>0</v>
      </c>
      <c r="D16" s="241" t="str">
        <f>IFERROR(C16/SUMIF(Summary!$D$2:$D$52,'Savings and Cost'!A16,Summary!$G$2:$G$52),"")</f>
        <v/>
      </c>
      <c r="E16" s="240">
        <f>SUMPRODUCT(--(Summary!$D$2:$D$52='Savings and Cost'!A16),Summary!$I$2:$I$52,Summary!$G$2:$G$52)</f>
        <v>0</v>
      </c>
      <c r="F16" s="207" t="str">
        <f>IFERROR(E16/SUMIF(Summary!$D$2:$D$52,'Savings and Cost'!A16,Summary!$G$2:$G$52),"")</f>
        <v/>
      </c>
      <c r="G16" s="207">
        <f>IFERROR(SUMIF(Summary!$D$2:$D$52,'Savings and Cost'!A16,Summary!$G$2:$G$52),"")</f>
        <v>0</v>
      </c>
      <c r="H16" s="242">
        <f>HLOOKUP(B16,[1]CHAR!$C$64:$T$65,2,FALSE)</f>
        <v>0.15159440918689687</v>
      </c>
      <c r="I16" s="251">
        <f>H16*$G$15</f>
        <v>364.56926174772985</v>
      </c>
      <c r="J16" s="244">
        <f t="shared" si="1"/>
        <v>32.068222219156411</v>
      </c>
      <c r="M16" s="249"/>
      <c r="N16" s="250"/>
      <c r="O16" s="245"/>
      <c r="P16" s="19" t="s">
        <v>393</v>
      </c>
      <c r="Q16" s="246">
        <v>3.4906338887047794E-3</v>
      </c>
      <c r="R16" s="247">
        <v>11691088.100000001</v>
      </c>
      <c r="AE16" s="164"/>
      <c r="AF16" s="164"/>
      <c r="AG16" s="166"/>
      <c r="AH16" s="166"/>
    </row>
    <row r="17" spans="1:34" ht="15.75">
      <c r="A17" s="202" t="str">
        <f>B17</f>
        <v>Restaurant</v>
      </c>
      <c r="B17" s="206" t="s">
        <v>376</v>
      </c>
      <c r="C17" s="240">
        <f>SUMPRODUCT(--(Summary!$D$2:$D$52='Savings and Cost'!A17),Summary!$E$2:$E$52,Summary!$G$2:$G$52)</f>
        <v>486408.47631474235</v>
      </c>
      <c r="D17" s="241">
        <f>IFERROR(C17/SUMIF(Summary!$D$2:$D$52,'Savings and Cost'!A17,Summary!$G$2:$G$52),"")</f>
        <v>245.20150034252799</v>
      </c>
      <c r="E17" s="240">
        <f>SUMPRODUCT(--(Summary!$D$2:$D$52='Savings and Cost'!A17),Summary!$I$2:$I$52,Summary!$G$2:$G$52)</f>
        <v>184868.24271312309</v>
      </c>
      <c r="F17" s="207">
        <f>IFERROR(E17/SUMIF(Summary!$D$2:$D$52,'Savings and Cost'!A17,Summary!$G$2:$G$52),"")</f>
        <v>93.19321657875993</v>
      </c>
      <c r="G17" s="207">
        <f>IFERROR(SUMIF(Summary!$D$2:$D$52,'Savings and Cost'!A17,Summary!$G$2:$G$52),"")</f>
        <v>1983.7092172570983</v>
      </c>
      <c r="H17" s="242">
        <f>HLOOKUP(B17,[1]CHAR!$C$64:$T$65,2,FALSE)</f>
        <v>1</v>
      </c>
      <c r="I17" s="251">
        <f>G17</f>
        <v>1983.7092172570983</v>
      </c>
      <c r="J17" s="244">
        <f t="shared" si="1"/>
        <v>26.736147283387954</v>
      </c>
      <c r="M17" s="249"/>
      <c r="N17" s="250"/>
      <c r="O17" s="245"/>
      <c r="P17" s="19" t="s">
        <v>376</v>
      </c>
      <c r="Q17" s="246">
        <v>1.5835296654172451E-2</v>
      </c>
      <c r="R17" s="247">
        <v>53036741.800000012</v>
      </c>
      <c r="AE17" s="164"/>
      <c r="AF17" s="164"/>
      <c r="AG17" s="166"/>
      <c r="AH17" s="166"/>
    </row>
    <row r="18" spans="1:34" ht="15.75">
      <c r="A18" s="202" t="str">
        <f t="shared" ref="A18:A22" si="3">B18</f>
        <v>Lodging</v>
      </c>
      <c r="B18" s="206" t="s">
        <v>377</v>
      </c>
      <c r="C18" s="240">
        <f>SUMPRODUCT(--(Summary!$D$2:$D$52='Savings and Cost'!A18),Summary!$E$2:$E$52,Summary!$G$2:$G$52)</f>
        <v>2078291.1104431693</v>
      </c>
      <c r="D18" s="241">
        <f>IFERROR(C18/SUMIF(Summary!$D$2:$D$52,'Savings and Cost'!A18,Summary!$G$2:$G$52),"")</f>
        <v>177.39990080508278</v>
      </c>
      <c r="E18" s="240">
        <f>SUMPRODUCT(--(Summary!$D$2:$D$52='Savings and Cost'!A18),Summary!$I$2:$I$52,Summary!$G$2:$G$52)</f>
        <v>784290.11036980338</v>
      </c>
      <c r="F18" s="207">
        <f>IFERROR(E18/SUMIF(Summary!$D$2:$D$52,'Savings and Cost'!A18,Summary!$G$2:$G$52),"")</f>
        <v>66.945860992660556</v>
      </c>
      <c r="G18" s="207">
        <f>IFERROR(SUMIF(Summary!$D$2:$D$52,'Savings and Cost'!A18,Summary!$G$2:$G$52),"")</f>
        <v>11715.289022211353</v>
      </c>
      <c r="H18" s="242">
        <f>HLOOKUP(B18,[1]CHAR!$C$64:$T$65,2,FALSE)</f>
        <v>1</v>
      </c>
      <c r="I18" s="251">
        <f t="shared" ref="I18:I22" si="4">G18</f>
        <v>11715.289022211353</v>
      </c>
      <c r="J18" s="244">
        <f t="shared" si="1"/>
        <v>14.599804108607021</v>
      </c>
      <c r="K18" s="245"/>
      <c r="L18" s="245"/>
      <c r="M18" s="249"/>
      <c r="N18" s="250"/>
      <c r="O18" s="245"/>
      <c r="P18" s="19" t="s">
        <v>377</v>
      </c>
      <c r="Q18" s="246">
        <v>5.1068065124091046E-2</v>
      </c>
      <c r="R18" s="247">
        <v>171040924.80000004</v>
      </c>
      <c r="AF18" s="164"/>
      <c r="AG18" s="166"/>
      <c r="AH18" s="166"/>
    </row>
    <row r="19" spans="1:34" ht="15.75">
      <c r="A19" s="202" t="str">
        <f t="shared" si="3"/>
        <v>Hospital</v>
      </c>
      <c r="B19" s="206" t="s">
        <v>378</v>
      </c>
      <c r="C19" s="240">
        <f>SUMPRODUCT(--(Summary!$D$2:$D$52='Savings and Cost'!A19),Summary!$E$2:$E$52,Summary!$G$2:$G$52)</f>
        <v>0</v>
      </c>
      <c r="D19" s="241" t="str">
        <f>IFERROR(C19/SUMIF(Summary!$D$2:$D$52,'Savings and Cost'!A19,Summary!$G$2:$G$52),"")</f>
        <v/>
      </c>
      <c r="E19" s="240">
        <f>SUMPRODUCT(--(Summary!$D$2:$D$52='Savings and Cost'!A19),Summary!$I$2:$I$52,Summary!$G$2:$G$52)</f>
        <v>0</v>
      </c>
      <c r="F19" s="207" t="str">
        <f>IFERROR(E19/SUMIF(Summary!$D$2:$D$52,'Savings and Cost'!A19,Summary!$G$2:$G$52),"")</f>
        <v/>
      </c>
      <c r="G19" s="207">
        <f>IFERROR(SUMIF(Summary!$D$2:$D$52,'Savings and Cost'!A19,Summary!$G$2:$G$52),"")</f>
        <v>0</v>
      </c>
      <c r="H19" s="242">
        <f>HLOOKUP(B19,[1]CHAR!$C$64:$T$65,2,FALSE)</f>
        <v>1</v>
      </c>
      <c r="I19" s="251">
        <f>R19/J19/1000</f>
        <v>6267.9841950808832</v>
      </c>
      <c r="J19" s="244">
        <f>J20</f>
        <v>16.553014824355529</v>
      </c>
      <c r="K19" s="245"/>
      <c r="L19" s="245"/>
      <c r="M19" s="249"/>
      <c r="N19" s="250"/>
      <c r="O19" s="245"/>
      <c r="P19" s="19" t="s">
        <v>378</v>
      </c>
      <c r="Q19" s="246">
        <v>3.0978070527759683E-2</v>
      </c>
      <c r="R19" s="247">
        <v>103754035.30000001</v>
      </c>
      <c r="AF19" s="164"/>
      <c r="AG19" s="166"/>
      <c r="AH19" s="166"/>
    </row>
    <row r="20" spans="1:34" ht="15.75">
      <c r="A20" s="202" t="str">
        <f t="shared" si="3"/>
        <v>Residential Care</v>
      </c>
      <c r="B20" s="208" t="s">
        <v>394</v>
      </c>
      <c r="C20" s="240">
        <f>SUMPRODUCT(--(Summary!$D$2:$D$52='Savings and Cost'!A20),Summary!$E$2:$E$52,Summary!$G$2:$G$52)</f>
        <v>991552.55930637941</v>
      </c>
      <c r="D20" s="241">
        <f>IFERROR(C20/SUMIF(Summary!$D$2:$D$52,'Savings and Cost'!A20,Summary!$G$2:$G$52),"")</f>
        <v>131.13695086996103</v>
      </c>
      <c r="E20" s="240">
        <f>SUMPRODUCT(--(Summary!$D$2:$D$52='Savings and Cost'!A20),Summary!$I$2:$I$52,Summary!$G$2:$G$52)</f>
        <v>410506.9509239149</v>
      </c>
      <c r="F20" s="207">
        <f>IFERROR(E20/SUMIF(Summary!$D$2:$D$52,'Savings and Cost'!A20,Summary!$G$2:$G$52),"")</f>
        <v>54.291251986424662</v>
      </c>
      <c r="G20" s="207">
        <f>IFERROR(SUMIF(Summary!$D$2:$D$52,'Savings and Cost'!A20,Summary!$G$2:$G$52),"")</f>
        <v>7561.1988286171909</v>
      </c>
      <c r="H20" s="242">
        <f>HLOOKUP(B20,[1]CHAR!$C$64:$T$65,2,FALSE)</f>
        <v>1</v>
      </c>
      <c r="I20" s="251">
        <f t="shared" si="4"/>
        <v>7561.1988286171909</v>
      </c>
      <c r="J20" s="244">
        <f t="shared" si="1"/>
        <v>16.553014824355529</v>
      </c>
      <c r="L20" s="245"/>
      <c r="M20" s="249"/>
      <c r="N20" s="250"/>
      <c r="O20" s="245"/>
      <c r="P20" s="97" t="s">
        <v>394</v>
      </c>
      <c r="Q20" s="246">
        <v>3.7369486472404026E-2</v>
      </c>
      <c r="R20" s="247">
        <v>125160636.30000004</v>
      </c>
      <c r="AF20" s="164"/>
      <c r="AG20" s="166"/>
      <c r="AH20" s="166"/>
    </row>
    <row r="21" spans="1:34" ht="15.75">
      <c r="A21" s="202" t="str">
        <f t="shared" si="3"/>
        <v>Assembly</v>
      </c>
      <c r="B21" s="206" t="s">
        <v>379</v>
      </c>
      <c r="C21" s="240">
        <f>SUMPRODUCT(--(Summary!$D$2:$D$52='Savings and Cost'!A21),Summary!$E$2:$E$52,Summary!$G$2:$G$52)</f>
        <v>2809136.114930762</v>
      </c>
      <c r="D21" s="241">
        <f>IFERROR(C21/SUMIF(Summary!$D$2:$D$52,'Savings and Cost'!A21,Summary!$G$2:$G$52),"")</f>
        <v>242.92494258501361</v>
      </c>
      <c r="E21" s="240">
        <f>SUMPRODUCT(--(Summary!$D$2:$D$52='Savings and Cost'!A21),Summary!$I$2:$I$52,Summary!$G$2:$G$52)</f>
        <v>1016348.3541072422</v>
      </c>
      <c r="F21" s="207">
        <f>IFERROR(E21/SUMIF(Summary!$D$2:$D$52,'Savings and Cost'!A21,Summary!$G$2:$G$52),"")</f>
        <v>87.890495677871499</v>
      </c>
      <c r="G21" s="207">
        <f>IFERROR(SUMIF(Summary!$D$2:$D$52,'Savings and Cost'!A21,Summary!$G$2:$G$52),"")</f>
        <v>11563.802732803699</v>
      </c>
      <c r="H21" s="242">
        <f>HLOOKUP(B21,[1]CHAR!$C$64:$T$65,2,FALSE)</f>
        <v>1</v>
      </c>
      <c r="I21" s="251">
        <f t="shared" si="4"/>
        <v>11563.802732803699</v>
      </c>
      <c r="J21" s="244">
        <f t="shared" si="1"/>
        <v>31.89885387387314</v>
      </c>
      <c r="L21" s="245"/>
      <c r="M21" s="249"/>
      <c r="N21" s="250"/>
      <c r="O21" s="245"/>
      <c r="P21" s="19" t="s">
        <v>379</v>
      </c>
      <c r="Q21" s="246">
        <v>0.11013494038183547</v>
      </c>
      <c r="R21" s="247">
        <v>368872053.60000008</v>
      </c>
      <c r="AF21" s="164"/>
      <c r="AG21" s="166"/>
      <c r="AH21" s="166"/>
    </row>
    <row r="22" spans="1:34" ht="15.75">
      <c r="A22" s="202" t="str">
        <f t="shared" si="3"/>
        <v>Other</v>
      </c>
      <c r="B22" s="206" t="s">
        <v>380</v>
      </c>
      <c r="C22" s="240">
        <f>SUMPRODUCT(--(Summary!$D$2:$D$52='Savings and Cost'!A22),Summary!$E$2:$E$52,Summary!$G$2:$G$52)</f>
        <v>1220979.7556158437</v>
      </c>
      <c r="D22" s="241">
        <f>IFERROR(C22/SUMIF(Summary!$D$2:$D$52,'Savings and Cost'!A22,Summary!$G$2:$G$52),"")</f>
        <v>220.0958994315346</v>
      </c>
      <c r="E22" s="240">
        <f>SUMPRODUCT(--(Summary!$D$2:$D$52='Savings and Cost'!A22),Summary!$I$2:$I$52,Summary!$G$2:$G$52)</f>
        <v>363719.8752871934</v>
      </c>
      <c r="F22" s="207">
        <f>IFERROR(E22/SUMIF(Summary!$D$2:$D$52,'Savings and Cost'!A22,Summary!$G$2:$G$52),"")</f>
        <v>65.564766921203187</v>
      </c>
      <c r="G22" s="207">
        <f>IFERROR(SUMIF(Summary!$D$2:$D$52,'Savings and Cost'!A22,Summary!$G$2:$G$52),"")</f>
        <v>5547.4897931737923</v>
      </c>
      <c r="H22" s="242">
        <f>HLOOKUP(B22,[1]CHAR!$C$64:$T$65,2,FALSE)</f>
        <v>1</v>
      </c>
      <c r="I22" s="251">
        <f t="shared" si="4"/>
        <v>5547.4897931737923</v>
      </c>
      <c r="J22" s="244">
        <f t="shared" si="1"/>
        <v>60.105467667609311</v>
      </c>
      <c r="L22" s="245"/>
      <c r="M22" s="249"/>
      <c r="N22" s="250"/>
      <c r="O22" s="245"/>
      <c r="P22" s="19" t="s">
        <v>380</v>
      </c>
      <c r="Q22" s="246">
        <v>9.9554262623279946E-2</v>
      </c>
      <c r="R22" s="247">
        <v>333434468.40000004</v>
      </c>
      <c r="AF22" s="164"/>
      <c r="AG22" s="166"/>
      <c r="AH22" s="166"/>
    </row>
    <row r="23" spans="1:34">
      <c r="A23" s="133"/>
      <c r="B23" s="252"/>
      <c r="C23" s="252">
        <f>SUM(C5:C22)</f>
        <v>17802984.617733274</v>
      </c>
      <c r="D23" s="207"/>
      <c r="E23" s="252"/>
      <c r="L23" s="245"/>
      <c r="M23" s="249"/>
      <c r="N23" s="250"/>
      <c r="O23" s="245"/>
      <c r="P23" s="140"/>
      <c r="Q23" s="253">
        <v>1.0000000000000002</v>
      </c>
      <c r="R23" s="247">
        <v>3349273648.5000014</v>
      </c>
      <c r="AH23" s="166"/>
    </row>
    <row r="24" spans="1:34">
      <c r="A24" s="133"/>
      <c r="B24" s="252"/>
      <c r="C24" s="252">
        <f>C23/8760000</f>
        <v>2.032304180106538</v>
      </c>
      <c r="D24" s="252"/>
      <c r="E24" s="252"/>
      <c r="K24" s="245"/>
      <c r="L24" s="245"/>
      <c r="M24" s="249"/>
      <c r="N24" s="250"/>
      <c r="O24" s="245"/>
    </row>
    <row r="25" spans="1:34">
      <c r="A25" s="133"/>
      <c r="B25" s="254" t="s">
        <v>444</v>
      </c>
      <c r="C25" s="255"/>
      <c r="D25" s="256"/>
      <c r="E25" s="256"/>
      <c r="F25" s="257"/>
      <c r="K25" s="245"/>
      <c r="L25" s="245"/>
      <c r="M25" s="249"/>
      <c r="N25" s="250"/>
      <c r="O25" s="245"/>
      <c r="P25" s="245"/>
      <c r="Q25" s="258"/>
      <c r="R25" s="245"/>
    </row>
    <row r="26" spans="1:34">
      <c r="A26" s="133"/>
      <c r="B26" s="259"/>
      <c r="C26" s="260" t="s">
        <v>433</v>
      </c>
      <c r="D26" s="260" t="s">
        <v>445</v>
      </c>
      <c r="E26" s="260" t="s">
        <v>446</v>
      </c>
      <c r="F26" s="260" t="s">
        <v>386</v>
      </c>
      <c r="K26" s="245"/>
      <c r="L26" s="245"/>
      <c r="M26" s="249"/>
      <c r="N26" s="250"/>
      <c r="O26" s="245"/>
      <c r="P26" s="245"/>
      <c r="Q26" s="258"/>
      <c r="R26" s="245"/>
    </row>
    <row r="27" spans="1:34">
      <c r="A27" s="133"/>
      <c r="B27" s="206" t="s">
        <v>369</v>
      </c>
      <c r="C27" s="251">
        <f>I5</f>
        <v>16453.303594971188</v>
      </c>
      <c r="D27" s="251">
        <f>D6</f>
        <v>173.8216734916555</v>
      </c>
      <c r="E27" s="251">
        <f>F6</f>
        <v>53.717845360451633</v>
      </c>
      <c r="F27" s="243">
        <f>Summary!N2</f>
        <v>13</v>
      </c>
      <c r="K27" s="245"/>
      <c r="L27" s="245"/>
      <c r="M27" s="249"/>
      <c r="N27" s="250"/>
      <c r="O27" s="245"/>
      <c r="P27" s="245"/>
      <c r="Q27" s="258"/>
      <c r="R27" s="245"/>
    </row>
    <row r="28" spans="1:34">
      <c r="A28" s="133"/>
      <c r="B28" s="206" t="s">
        <v>371</v>
      </c>
      <c r="C28" s="251">
        <f t="shared" ref="C28:C44" si="5">I6</f>
        <v>16126.142323344546</v>
      </c>
      <c r="D28" s="251">
        <f>D27</f>
        <v>173.8216734916555</v>
      </c>
      <c r="E28" s="251">
        <f>E27</f>
        <v>53.717845360451633</v>
      </c>
      <c r="F28" s="243">
        <f>F27</f>
        <v>13</v>
      </c>
      <c r="K28" s="245"/>
      <c r="L28" s="245"/>
      <c r="M28" s="249"/>
      <c r="N28" s="250"/>
      <c r="O28" s="245"/>
      <c r="P28" s="245"/>
      <c r="Q28" s="258"/>
      <c r="R28" s="245"/>
    </row>
    <row r="29" spans="1:34">
      <c r="A29" s="133"/>
      <c r="B29" s="206" t="s">
        <v>372</v>
      </c>
      <c r="C29" s="251">
        <f t="shared" si="5"/>
        <v>4867.7098530142503</v>
      </c>
      <c r="D29" s="251">
        <f>D28</f>
        <v>173.8216734916555</v>
      </c>
      <c r="E29" s="251">
        <f>E28</f>
        <v>53.717845360451633</v>
      </c>
      <c r="F29" s="243">
        <f t="shared" ref="F29:F44" si="6">F28</f>
        <v>13</v>
      </c>
      <c r="K29" s="245"/>
      <c r="L29" s="245"/>
      <c r="M29" s="249"/>
      <c r="N29" s="250"/>
      <c r="O29" s="245"/>
      <c r="P29" s="245"/>
      <c r="Q29" s="258"/>
      <c r="R29" s="245"/>
    </row>
    <row r="30" spans="1:34">
      <c r="A30" s="133"/>
      <c r="B30" s="208" t="s">
        <v>395</v>
      </c>
      <c r="C30" s="251">
        <f t="shared" si="5"/>
        <v>2357.0676252624207</v>
      </c>
      <c r="D30" s="251">
        <f>D9</f>
        <v>162.66563353925281</v>
      </c>
      <c r="E30" s="251">
        <f>F9</f>
        <v>45.7202416054715</v>
      </c>
      <c r="F30" s="243">
        <f t="shared" si="6"/>
        <v>13</v>
      </c>
      <c r="K30" s="245"/>
      <c r="L30" s="245"/>
      <c r="M30" s="249"/>
      <c r="N30" s="250"/>
      <c r="O30" s="245"/>
      <c r="P30" s="245"/>
      <c r="Q30" s="258"/>
      <c r="R30" s="245"/>
    </row>
    <row r="31" spans="1:34">
      <c r="A31" s="133"/>
      <c r="B31" s="208" t="s">
        <v>389</v>
      </c>
      <c r="C31" s="251">
        <f t="shared" si="5"/>
        <v>555.17304630995625</v>
      </c>
      <c r="D31" s="251">
        <f>D30</f>
        <v>162.66563353925281</v>
      </c>
      <c r="E31" s="251">
        <f>E30</f>
        <v>45.7202416054715</v>
      </c>
      <c r="F31" s="243">
        <f t="shared" si="6"/>
        <v>13</v>
      </c>
      <c r="G31" s="245"/>
      <c r="H31" s="245"/>
      <c r="I31" s="245"/>
      <c r="L31" s="245"/>
      <c r="M31" s="249"/>
      <c r="N31" s="250"/>
      <c r="O31" s="245"/>
      <c r="P31" s="245"/>
      <c r="Q31" s="258"/>
      <c r="R31" s="245"/>
    </row>
    <row r="32" spans="1:34">
      <c r="B32" s="208" t="s">
        <v>390</v>
      </c>
      <c r="C32" s="251">
        <f t="shared" si="5"/>
        <v>6091.7913768535227</v>
      </c>
      <c r="D32" s="251">
        <f t="shared" ref="D32:D33" si="7">D31</f>
        <v>162.66563353925281</v>
      </c>
      <c r="E32" s="251">
        <f>E31</f>
        <v>45.7202416054715</v>
      </c>
      <c r="F32" s="243">
        <f t="shared" si="6"/>
        <v>13</v>
      </c>
      <c r="J32" s="193"/>
      <c r="M32" s="249"/>
      <c r="N32" s="250"/>
      <c r="O32" s="245"/>
      <c r="P32" s="245"/>
      <c r="Q32" s="258"/>
      <c r="R32" s="245"/>
    </row>
    <row r="33" spans="1:27">
      <c r="B33" s="208" t="s">
        <v>391</v>
      </c>
      <c r="C33" s="251">
        <f t="shared" si="5"/>
        <v>1042.1494443037591</v>
      </c>
      <c r="D33" s="251">
        <f t="shared" si="7"/>
        <v>162.66563353925281</v>
      </c>
      <c r="E33" s="251">
        <f>E32</f>
        <v>45.7202416054715</v>
      </c>
      <c r="F33" s="243">
        <f t="shared" si="6"/>
        <v>13</v>
      </c>
      <c r="M33" s="249"/>
      <c r="N33" s="250"/>
      <c r="O33" s="245"/>
      <c r="P33" s="245"/>
      <c r="Q33" s="258"/>
      <c r="R33" s="245"/>
    </row>
    <row r="34" spans="1:27">
      <c r="B34" s="206" t="s">
        <v>392</v>
      </c>
      <c r="C34" s="251">
        <f t="shared" si="5"/>
        <v>1833.654649984147</v>
      </c>
      <c r="D34" s="251">
        <f>D12</f>
        <v>300.64434978952494</v>
      </c>
      <c r="E34" s="251">
        <f>F12</f>
        <v>103.6347070974122</v>
      </c>
      <c r="F34" s="243">
        <f t="shared" si="6"/>
        <v>13</v>
      </c>
      <c r="G34" s="261"/>
      <c r="H34" s="248"/>
      <c r="I34" s="248"/>
      <c r="J34" s="250"/>
      <c r="K34" s="250"/>
      <c r="L34" s="248"/>
      <c r="M34" s="248"/>
      <c r="N34" s="250"/>
      <c r="O34" s="245"/>
      <c r="P34" s="245"/>
      <c r="Q34" s="258"/>
      <c r="R34" s="245"/>
    </row>
    <row r="35" spans="1:27">
      <c r="B35" s="206" t="s">
        <v>373</v>
      </c>
      <c r="C35" s="251">
        <f t="shared" si="5"/>
        <v>7490.4254793251775</v>
      </c>
      <c r="D35" s="262">
        <f>D20</f>
        <v>131.13695086996103</v>
      </c>
      <c r="E35" s="262">
        <f>F20</f>
        <v>54.291251986424662</v>
      </c>
      <c r="F35" s="243">
        <f t="shared" si="6"/>
        <v>13</v>
      </c>
      <c r="G35" s="250"/>
      <c r="H35" s="245"/>
      <c r="I35" s="245"/>
      <c r="J35" s="250"/>
      <c r="K35" s="155"/>
      <c r="L35" s="245"/>
      <c r="M35" s="245"/>
      <c r="N35" s="250"/>
      <c r="O35" s="245"/>
      <c r="P35" s="245"/>
      <c r="Q35" s="258"/>
      <c r="R35" s="245"/>
    </row>
    <row r="36" spans="1:27">
      <c r="B36" s="206" t="s">
        <v>374</v>
      </c>
      <c r="C36" s="251">
        <f t="shared" si="5"/>
        <v>6050.2982149305381</v>
      </c>
      <c r="D36" s="263">
        <f>D14</f>
        <v>162.97860198933802</v>
      </c>
      <c r="E36" s="263">
        <f>F14</f>
        <v>60.287615069696891</v>
      </c>
      <c r="F36" s="243">
        <f t="shared" si="6"/>
        <v>13</v>
      </c>
      <c r="G36" s="245"/>
      <c r="H36" s="245"/>
      <c r="I36" s="245"/>
      <c r="J36" s="250"/>
      <c r="K36" s="155"/>
      <c r="L36" s="250"/>
      <c r="M36" s="250"/>
      <c r="N36" s="250"/>
      <c r="O36" s="245"/>
      <c r="P36" s="245"/>
      <c r="Q36" s="258"/>
      <c r="R36" s="245"/>
    </row>
    <row r="37" spans="1:27">
      <c r="B37" s="206" t="s">
        <v>375</v>
      </c>
      <c r="C37" s="251">
        <f t="shared" si="5"/>
        <v>2040.329861532349</v>
      </c>
      <c r="D37" s="263">
        <f t="shared" ref="D37:D44" si="8">D15</f>
        <v>222.86747099807513</v>
      </c>
      <c r="E37" s="263">
        <f>F15</f>
        <v>63.074746599256621</v>
      </c>
      <c r="F37" s="243">
        <f t="shared" si="6"/>
        <v>13</v>
      </c>
      <c r="I37" s="250"/>
      <c r="J37" s="245"/>
      <c r="K37" s="155"/>
      <c r="L37" s="245"/>
      <c r="M37" s="264"/>
      <c r="N37" s="250"/>
      <c r="O37" s="245"/>
      <c r="P37" s="245"/>
      <c r="Q37" s="258"/>
      <c r="R37" s="245"/>
    </row>
    <row r="38" spans="1:27">
      <c r="B38" s="206" t="s">
        <v>393</v>
      </c>
      <c r="C38" s="251">
        <f t="shared" si="5"/>
        <v>364.56926174772985</v>
      </c>
      <c r="D38" s="263">
        <f>D37</f>
        <v>222.86747099807513</v>
      </c>
      <c r="E38" s="263">
        <f>E37</f>
        <v>63.074746599256621</v>
      </c>
      <c r="F38" s="243">
        <f t="shared" si="6"/>
        <v>13</v>
      </c>
      <c r="I38" s="250"/>
      <c r="J38" s="245"/>
      <c r="K38" s="155"/>
      <c r="L38" s="245"/>
      <c r="M38" s="264"/>
      <c r="N38" s="250"/>
      <c r="O38" s="245"/>
      <c r="P38" s="245"/>
      <c r="Q38" s="258"/>
      <c r="R38" s="245"/>
    </row>
    <row r="39" spans="1:27">
      <c r="B39" s="206" t="s">
        <v>376</v>
      </c>
      <c r="C39" s="251">
        <f t="shared" si="5"/>
        <v>1983.7092172570983</v>
      </c>
      <c r="D39" s="263">
        <f t="shared" si="8"/>
        <v>245.20150034252799</v>
      </c>
      <c r="E39" s="263">
        <f>F17</f>
        <v>93.19321657875993</v>
      </c>
      <c r="F39" s="243">
        <f t="shared" si="6"/>
        <v>13</v>
      </c>
      <c r="G39" s="245"/>
      <c r="H39" s="245"/>
      <c r="I39" s="245"/>
      <c r="J39" s="245"/>
      <c r="K39" s="155"/>
      <c r="L39" s="245"/>
      <c r="M39" s="245"/>
      <c r="N39" s="250"/>
      <c r="O39" s="245"/>
      <c r="P39" s="245"/>
      <c r="Q39" s="258"/>
      <c r="R39" s="245"/>
    </row>
    <row r="40" spans="1:27">
      <c r="B40" s="206" t="s">
        <v>377</v>
      </c>
      <c r="C40" s="251">
        <f t="shared" si="5"/>
        <v>11715.289022211353</v>
      </c>
      <c r="D40" s="263">
        <f t="shared" si="8"/>
        <v>177.39990080508278</v>
      </c>
      <c r="E40" s="263">
        <f>F18</f>
        <v>66.945860992660556</v>
      </c>
      <c r="F40" s="243">
        <f t="shared" si="6"/>
        <v>13</v>
      </c>
      <c r="G40" s="250"/>
      <c r="H40" s="245"/>
      <c r="I40" s="250"/>
      <c r="J40" s="245"/>
      <c r="K40" s="155"/>
      <c r="L40" s="245"/>
      <c r="M40" s="264"/>
      <c r="N40" s="250"/>
      <c r="O40" s="245"/>
      <c r="P40" s="245"/>
      <c r="Q40" s="258"/>
      <c r="R40" s="245"/>
    </row>
    <row r="41" spans="1:27">
      <c r="B41" s="206" t="s">
        <v>378</v>
      </c>
      <c r="C41" s="251">
        <f t="shared" si="5"/>
        <v>6267.9841950808832</v>
      </c>
      <c r="D41" s="263">
        <f>D42</f>
        <v>131.13695086996103</v>
      </c>
      <c r="E41" s="263">
        <f>E42</f>
        <v>54.291251986424662</v>
      </c>
      <c r="F41" s="243">
        <f t="shared" si="6"/>
        <v>13</v>
      </c>
      <c r="G41" s="245"/>
      <c r="H41" s="245"/>
      <c r="I41" s="250"/>
      <c r="J41" s="245"/>
      <c r="K41" s="155"/>
      <c r="L41" s="245"/>
      <c r="M41" s="264"/>
      <c r="N41" s="250"/>
      <c r="O41" s="245"/>
      <c r="P41" s="245"/>
      <c r="Q41" s="258"/>
      <c r="R41" s="265"/>
    </row>
    <row r="42" spans="1:27">
      <c r="B42" s="208" t="s">
        <v>394</v>
      </c>
      <c r="C42" s="251">
        <f t="shared" si="5"/>
        <v>7561.1988286171909</v>
      </c>
      <c r="D42" s="263">
        <f t="shared" si="8"/>
        <v>131.13695086996103</v>
      </c>
      <c r="E42" s="263">
        <f>F20</f>
        <v>54.291251986424662</v>
      </c>
      <c r="F42" s="243">
        <f t="shared" si="6"/>
        <v>13</v>
      </c>
      <c r="G42" s="245"/>
      <c r="H42" s="245"/>
      <c r="I42" s="245"/>
      <c r="J42" s="155"/>
      <c r="K42" s="245"/>
      <c r="L42" s="245"/>
      <c r="M42" s="249"/>
      <c r="N42" s="250"/>
      <c r="O42" s="245"/>
      <c r="P42" s="245"/>
      <c r="Q42" s="258"/>
      <c r="R42" s="265"/>
    </row>
    <row r="43" spans="1:27">
      <c r="B43" s="206" t="s">
        <v>379</v>
      </c>
      <c r="C43" s="251">
        <f t="shared" si="5"/>
        <v>11563.802732803699</v>
      </c>
      <c r="D43" s="263">
        <f t="shared" si="8"/>
        <v>242.92494258501361</v>
      </c>
      <c r="E43" s="263">
        <f>F21</f>
        <v>87.890495677871499</v>
      </c>
      <c r="F43" s="243">
        <f t="shared" si="6"/>
        <v>13</v>
      </c>
      <c r="G43" s="245"/>
      <c r="H43" s="245"/>
      <c r="I43" s="245"/>
      <c r="J43" s="155"/>
      <c r="K43" s="245"/>
      <c r="L43" s="245"/>
      <c r="M43" s="249"/>
      <c r="N43" s="250"/>
      <c r="O43" s="245"/>
      <c r="P43" s="245"/>
      <c r="Q43" s="258"/>
      <c r="R43" s="265"/>
    </row>
    <row r="44" spans="1:27">
      <c r="A44" s="163"/>
      <c r="B44" s="206" t="s">
        <v>380</v>
      </c>
      <c r="C44" s="251">
        <f t="shared" si="5"/>
        <v>5547.4897931737923</v>
      </c>
      <c r="D44" s="263">
        <f t="shared" si="8"/>
        <v>220.0958994315346</v>
      </c>
      <c r="E44" s="263">
        <f>F22</f>
        <v>65.564766921203187</v>
      </c>
      <c r="F44" s="243">
        <f t="shared" si="6"/>
        <v>13</v>
      </c>
      <c r="G44" s="266"/>
      <c r="H44" s="266"/>
      <c r="I44" s="266"/>
      <c r="J44" s="191"/>
      <c r="K44" s="266"/>
      <c r="L44" s="250"/>
      <c r="M44" s="267"/>
      <c r="N44" s="250"/>
      <c r="O44" s="250"/>
      <c r="P44" s="250"/>
      <c r="Q44" s="268"/>
      <c r="R44" s="269"/>
      <c r="S44" s="192"/>
      <c r="T44" s="192"/>
      <c r="U44" s="192"/>
      <c r="V44" s="192"/>
      <c r="W44" s="192"/>
      <c r="X44" s="192"/>
      <c r="Y44" s="192"/>
      <c r="Z44" s="192"/>
      <c r="AA44" s="192"/>
    </row>
    <row r="45" spans="1:27">
      <c r="B45" s="245"/>
      <c r="C45" s="245"/>
      <c r="D45" s="245"/>
      <c r="E45" s="245"/>
      <c r="F45" s="245"/>
      <c r="G45" s="245"/>
      <c r="H45" s="245"/>
      <c r="I45" s="245"/>
      <c r="J45" s="155"/>
      <c r="K45" s="245"/>
      <c r="L45" s="245"/>
      <c r="M45" s="249"/>
      <c r="N45" s="250"/>
      <c r="O45" s="245"/>
      <c r="P45" s="245"/>
      <c r="Q45" s="258"/>
      <c r="R45" s="265"/>
    </row>
    <row r="46" spans="1:27">
      <c r="B46" s="245"/>
      <c r="C46" s="245"/>
      <c r="D46" s="245"/>
      <c r="E46" s="245"/>
      <c r="F46" s="245"/>
      <c r="G46" s="245"/>
      <c r="H46" s="245"/>
      <c r="I46" s="245"/>
      <c r="J46" s="155"/>
      <c r="K46" s="245"/>
      <c r="L46" s="245"/>
      <c r="M46" s="249"/>
      <c r="N46" s="250"/>
      <c r="O46" s="245"/>
      <c r="P46" s="245"/>
      <c r="Q46" s="258"/>
      <c r="R46" s="265"/>
    </row>
    <row r="47" spans="1:27">
      <c r="J47" s="155"/>
      <c r="K47" s="245"/>
      <c r="L47" s="245"/>
      <c r="M47" s="249"/>
      <c r="N47" s="250"/>
      <c r="O47" s="245"/>
      <c r="P47" s="245"/>
      <c r="Q47" s="258"/>
      <c r="R47" s="265"/>
    </row>
    <row r="48" spans="1:27" ht="15">
      <c r="A48" s="194"/>
      <c r="B48" s="195"/>
      <c r="C48" s="196"/>
      <c r="D48" s="196"/>
      <c r="E48" s="196"/>
      <c r="F48" s="194"/>
      <c r="G48" s="194"/>
      <c r="H48" s="194"/>
      <c r="I48" s="194"/>
      <c r="J48" s="155"/>
      <c r="K48" s="250"/>
      <c r="L48" s="245"/>
      <c r="M48" s="249"/>
      <c r="N48" s="250"/>
      <c r="O48" s="245"/>
      <c r="P48" s="245"/>
      <c r="Q48" s="258"/>
      <c r="R48" s="265"/>
    </row>
    <row r="49" spans="2:18" ht="15">
      <c r="B49" s="198"/>
      <c r="C49" s="197"/>
      <c r="D49" s="197"/>
      <c r="E49" s="197"/>
      <c r="F49" s="199"/>
      <c r="G49" s="199"/>
      <c r="K49" s="245"/>
      <c r="L49" s="245"/>
      <c r="M49" s="249"/>
      <c r="N49" s="250"/>
      <c r="O49" s="245"/>
      <c r="P49" s="245"/>
      <c r="Q49" s="258"/>
      <c r="R49" s="265"/>
    </row>
    <row r="50" spans="2:18" ht="15">
      <c r="B50" s="198"/>
      <c r="C50" s="197"/>
      <c r="D50" s="197"/>
      <c r="E50" s="197"/>
      <c r="F50" s="199"/>
      <c r="G50" s="199"/>
      <c r="K50" s="245"/>
      <c r="L50" s="245"/>
      <c r="M50" s="249"/>
      <c r="N50" s="250"/>
      <c r="O50" s="245"/>
      <c r="P50" s="245"/>
      <c r="Q50" s="258"/>
      <c r="R50" s="265"/>
    </row>
    <row r="51" spans="2:18" ht="15">
      <c r="B51" s="198"/>
      <c r="C51" s="197"/>
      <c r="D51" s="197"/>
      <c r="E51" s="197"/>
      <c r="F51" s="199"/>
      <c r="G51" s="199"/>
      <c r="K51" s="245"/>
      <c r="L51" s="245"/>
      <c r="M51" s="249"/>
      <c r="N51" s="250"/>
      <c r="O51" s="245"/>
      <c r="P51" s="245"/>
      <c r="Q51" s="258"/>
      <c r="R51" s="265"/>
    </row>
    <row r="52" spans="2:18">
      <c r="J52" s="155"/>
      <c r="K52" s="250"/>
      <c r="L52" s="245"/>
      <c r="M52" s="249"/>
      <c r="N52" s="250"/>
      <c r="O52" s="245"/>
      <c r="P52" s="245"/>
      <c r="Q52" s="258"/>
      <c r="R52" s="265"/>
    </row>
    <row r="53" spans="2:18">
      <c r="J53" s="155"/>
      <c r="K53" s="245"/>
      <c r="L53" s="245"/>
      <c r="M53" s="249"/>
      <c r="N53" s="250"/>
      <c r="O53" s="245"/>
      <c r="P53" s="245"/>
      <c r="Q53" s="258"/>
      <c r="R53" s="265"/>
    </row>
    <row r="54" spans="2:18">
      <c r="B54" s="245"/>
      <c r="C54" s="245"/>
      <c r="D54" s="245"/>
      <c r="E54" s="245"/>
      <c r="F54" s="245"/>
      <c r="G54" s="245"/>
      <c r="H54" s="245"/>
      <c r="I54" s="245"/>
      <c r="J54" s="155"/>
      <c r="K54" s="245"/>
      <c r="L54" s="245"/>
      <c r="M54" s="249"/>
      <c r="N54" s="250"/>
      <c r="O54" s="245"/>
      <c r="P54" s="245"/>
      <c r="Q54" s="258"/>
      <c r="R54" s="265"/>
    </row>
    <row r="55" spans="2:18">
      <c r="B55" s="250"/>
      <c r="C55" s="245"/>
      <c r="D55" s="250"/>
      <c r="E55" s="245"/>
      <c r="F55" s="245"/>
      <c r="G55" s="245"/>
      <c r="H55" s="245"/>
      <c r="I55" s="245"/>
      <c r="J55" s="155"/>
      <c r="K55" s="245"/>
      <c r="L55" s="245"/>
      <c r="M55" s="249"/>
      <c r="N55" s="250"/>
      <c r="O55" s="245"/>
      <c r="P55" s="245"/>
      <c r="Q55" s="258"/>
      <c r="R55" s="265"/>
    </row>
    <row r="56" spans="2:18">
      <c r="B56" s="245"/>
      <c r="C56" s="245"/>
      <c r="D56" s="245"/>
      <c r="E56" s="245"/>
      <c r="F56" s="245"/>
      <c r="G56" s="245"/>
      <c r="H56" s="245"/>
      <c r="I56" s="245"/>
      <c r="J56" s="155"/>
      <c r="K56" s="245"/>
      <c r="L56" s="245"/>
      <c r="M56" s="249"/>
      <c r="N56" s="250"/>
      <c r="O56" s="245"/>
      <c r="P56" s="245"/>
      <c r="Q56" s="258"/>
      <c r="R56" s="265"/>
    </row>
    <row r="57" spans="2:18">
      <c r="B57" s="245"/>
      <c r="C57" s="245"/>
      <c r="D57" s="245"/>
      <c r="E57" s="245"/>
      <c r="F57" s="245"/>
      <c r="G57" s="245"/>
      <c r="H57" s="245"/>
      <c r="I57" s="245"/>
      <c r="J57" s="155"/>
      <c r="K57" s="245"/>
      <c r="L57" s="245"/>
      <c r="M57" s="249"/>
      <c r="N57" s="250"/>
      <c r="O57" s="245"/>
      <c r="P57" s="245"/>
      <c r="Q57" s="258"/>
      <c r="R57" s="265"/>
    </row>
    <row r="58" spans="2:18">
      <c r="B58" s="158"/>
      <c r="C58" s="245"/>
      <c r="D58" s="250"/>
      <c r="E58" s="245"/>
      <c r="F58" s="245"/>
      <c r="G58" s="245"/>
      <c r="H58" s="245"/>
      <c r="I58" s="245"/>
      <c r="J58" s="155"/>
      <c r="K58" s="245"/>
      <c r="L58" s="245"/>
      <c r="M58" s="249"/>
      <c r="N58" s="250"/>
      <c r="O58" s="245"/>
      <c r="P58" s="245"/>
      <c r="Q58" s="258"/>
      <c r="R58" s="265"/>
    </row>
    <row r="59" spans="2:18">
      <c r="B59" s="158"/>
      <c r="C59" s="245"/>
      <c r="D59" s="250"/>
      <c r="E59" s="245"/>
      <c r="F59" s="245"/>
      <c r="G59" s="245"/>
      <c r="H59" s="245"/>
      <c r="I59" s="245"/>
      <c r="J59" s="155"/>
      <c r="K59" s="245"/>
      <c r="L59" s="245"/>
      <c r="M59" s="249"/>
      <c r="N59" s="250"/>
      <c r="O59" s="245"/>
      <c r="P59" s="245"/>
      <c r="Q59" s="258"/>
      <c r="R59" s="265"/>
    </row>
    <row r="60" spans="2:18">
      <c r="B60" s="158"/>
      <c r="C60" s="245"/>
      <c r="D60" s="250"/>
      <c r="E60" s="245"/>
      <c r="F60" s="245"/>
      <c r="G60" s="245"/>
      <c r="H60" s="245"/>
      <c r="I60" s="245"/>
      <c r="J60" s="155"/>
      <c r="K60" s="245"/>
      <c r="L60" s="245"/>
      <c r="M60" s="249"/>
      <c r="N60" s="250"/>
      <c r="O60" s="245"/>
      <c r="P60" s="245"/>
      <c r="Q60" s="258"/>
      <c r="R60" s="265"/>
    </row>
    <row r="61" spans="2:18">
      <c r="B61" s="158"/>
      <c r="C61" s="245"/>
      <c r="D61" s="245"/>
      <c r="E61" s="245"/>
      <c r="F61" s="245"/>
      <c r="G61" s="245"/>
      <c r="H61" s="245"/>
      <c r="I61" s="245"/>
      <c r="J61" s="155"/>
      <c r="K61" s="245"/>
      <c r="L61" s="245"/>
      <c r="M61" s="249"/>
      <c r="N61" s="250"/>
      <c r="O61" s="245"/>
      <c r="P61" s="245"/>
      <c r="Q61" s="258"/>
      <c r="R61" s="265"/>
    </row>
    <row r="62" spans="2:18">
      <c r="B62" s="158"/>
      <c r="C62" s="245"/>
      <c r="D62" s="250"/>
      <c r="E62" s="245"/>
      <c r="F62" s="245"/>
      <c r="G62" s="245"/>
      <c r="H62" s="245"/>
      <c r="I62" s="245"/>
      <c r="J62" s="155"/>
      <c r="K62" s="245"/>
      <c r="L62" s="245"/>
      <c r="M62" s="249"/>
      <c r="N62" s="250"/>
      <c r="O62" s="245"/>
      <c r="P62" s="245"/>
      <c r="Q62" s="258"/>
      <c r="R62" s="265"/>
    </row>
    <row r="63" spans="2:18">
      <c r="C63" s="264"/>
      <c r="D63" s="245"/>
      <c r="E63" s="245"/>
      <c r="F63" s="245"/>
      <c r="G63" s="245"/>
      <c r="H63" s="245"/>
      <c r="I63" s="245"/>
      <c r="J63" s="155"/>
      <c r="K63" s="245"/>
      <c r="L63" s="245"/>
      <c r="M63" s="249"/>
      <c r="N63" s="250"/>
      <c r="O63" s="245"/>
      <c r="P63" s="245"/>
      <c r="Q63" s="258"/>
      <c r="R63" s="265"/>
    </row>
    <row r="64" spans="2:18">
      <c r="B64" s="245"/>
      <c r="C64" s="245"/>
      <c r="D64" s="245"/>
      <c r="E64" s="245"/>
      <c r="F64" s="245"/>
      <c r="G64" s="245"/>
      <c r="H64" s="245"/>
      <c r="I64" s="245"/>
      <c r="J64" s="155"/>
      <c r="K64" s="245"/>
      <c r="L64" s="245"/>
      <c r="M64" s="249"/>
      <c r="N64" s="250"/>
      <c r="O64" s="245"/>
      <c r="P64" s="245"/>
      <c r="Q64" s="258"/>
      <c r="R64" s="265"/>
    </row>
    <row r="65" spans="1:18">
      <c r="B65" s="245"/>
      <c r="C65" s="245"/>
      <c r="D65" s="245"/>
      <c r="E65" s="245"/>
      <c r="F65" s="245"/>
      <c r="G65" s="250"/>
      <c r="H65" s="245"/>
      <c r="I65" s="245"/>
      <c r="J65" s="155"/>
      <c r="K65" s="245"/>
      <c r="L65" s="245"/>
      <c r="M65" s="249"/>
      <c r="N65" s="250"/>
      <c r="O65" s="245"/>
      <c r="P65" s="245"/>
      <c r="Q65" s="258"/>
      <c r="R65" s="265"/>
    </row>
    <row r="66" spans="1:18">
      <c r="B66" s="245"/>
      <c r="C66" s="245"/>
      <c r="D66" s="266"/>
      <c r="E66" s="266"/>
      <c r="F66" s="266"/>
      <c r="G66" s="245"/>
      <c r="H66" s="270"/>
      <c r="I66" s="245"/>
      <c r="J66" s="155"/>
      <c r="K66" s="245"/>
      <c r="L66" s="245"/>
      <c r="M66" s="249"/>
      <c r="N66" s="250"/>
      <c r="O66" s="245"/>
      <c r="P66" s="245"/>
      <c r="Q66" s="258"/>
      <c r="R66" s="265"/>
    </row>
    <row r="67" spans="1:18">
      <c r="A67" s="163"/>
      <c r="B67" s="266"/>
      <c r="C67" s="245"/>
      <c r="D67" s="266"/>
      <c r="E67" s="266"/>
      <c r="F67" s="271"/>
      <c r="G67" s="245"/>
      <c r="H67" s="245"/>
      <c r="I67" s="245"/>
      <c r="J67" s="155"/>
      <c r="K67" s="245"/>
      <c r="L67" s="245"/>
      <c r="M67" s="249"/>
      <c r="N67" s="250"/>
      <c r="O67" s="245"/>
      <c r="P67" s="245"/>
      <c r="Q67" s="258"/>
      <c r="R67" s="265"/>
    </row>
    <row r="68" spans="1:18">
      <c r="B68" s="272"/>
      <c r="C68" s="245"/>
      <c r="D68" s="266"/>
      <c r="E68" s="266"/>
      <c r="F68" s="266"/>
    </row>
    <row r="69" spans="1:18">
      <c r="A69" s="133"/>
      <c r="B69" s="245"/>
      <c r="C69" s="245"/>
      <c r="D69" s="266"/>
      <c r="E69" s="266"/>
      <c r="F69" s="266"/>
    </row>
    <row r="70" spans="1:18">
      <c r="A70" s="133"/>
      <c r="B70" s="245"/>
      <c r="C70" s="245"/>
      <c r="D70" s="266"/>
      <c r="E70" s="266"/>
      <c r="F70" s="266"/>
    </row>
    <row r="71" spans="1:18">
      <c r="A71" s="133"/>
      <c r="B71" s="245"/>
      <c r="C71" s="245"/>
    </row>
    <row r="72" spans="1:18">
      <c r="A72" s="133"/>
      <c r="B72" s="245"/>
      <c r="C72" s="245"/>
      <c r="F72" s="166"/>
    </row>
    <row r="73" spans="1:18">
      <c r="A73" s="133"/>
      <c r="B73" s="245"/>
      <c r="C73" s="245"/>
    </row>
    <row r="74" spans="1:18">
      <c r="A74" s="133"/>
      <c r="B74" s="245"/>
      <c r="C74" s="245"/>
    </row>
    <row r="75" spans="1:18">
      <c r="A75" s="133"/>
      <c r="B75" s="245"/>
      <c r="C75" s="245"/>
    </row>
    <row r="76" spans="1:18">
      <c r="A76" s="133"/>
      <c r="B76" s="245"/>
      <c r="C76" s="245"/>
    </row>
    <row r="77" spans="1:18">
      <c r="A77" s="133"/>
      <c r="B77" s="245"/>
      <c r="C77" s="245"/>
    </row>
    <row r="78" spans="1:18">
      <c r="A78" s="133"/>
      <c r="B78" s="245"/>
      <c r="C78" s="245"/>
    </row>
    <row r="79" spans="1:18">
      <c r="A79" s="133"/>
      <c r="B79" s="245"/>
      <c r="C79" s="245"/>
    </row>
    <row r="80" spans="1:18">
      <c r="A80" s="133"/>
      <c r="B80" s="245"/>
      <c r="C80" s="245"/>
    </row>
    <row r="81" spans="1:3">
      <c r="A81" s="133"/>
      <c r="B81" s="245"/>
      <c r="C81" s="245"/>
    </row>
    <row r="82" spans="1:3">
      <c r="A82" s="133"/>
      <c r="B82" s="245"/>
      <c r="C82" s="245"/>
    </row>
    <row r="83" spans="1:3">
      <c r="A83" s="133"/>
      <c r="B83" s="245"/>
      <c r="C83" s="245"/>
    </row>
    <row r="84" spans="1:3">
      <c r="A84" s="133"/>
      <c r="B84" s="245"/>
      <c r="C84" s="245"/>
    </row>
    <row r="85" spans="1:3">
      <c r="A85" s="133"/>
      <c r="B85" s="245"/>
      <c r="C85" s="245"/>
    </row>
    <row r="86" spans="1:3">
      <c r="A86" s="133"/>
      <c r="B86" s="245"/>
      <c r="C86" s="245"/>
    </row>
    <row r="87" spans="1:3">
      <c r="B87" s="245"/>
      <c r="C87" s="245"/>
    </row>
    <row r="88" spans="1:3">
      <c r="B88" s="245"/>
      <c r="C88" s="245"/>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sheetPr codeName="Sheet19">
    <tabColor rgb="FFFFFF00"/>
  </sheetPr>
  <dimension ref="A1:P56"/>
  <sheetViews>
    <sheetView workbookViewId="0">
      <selection sqref="A1:XFD1"/>
    </sheetView>
  </sheetViews>
  <sheetFormatPr defaultRowHeight="12.75"/>
  <cols>
    <col min="1" max="1" width="52" style="201" bestFit="1" customWidth="1"/>
    <col min="2" max="2" width="25.85546875" style="201" bestFit="1" customWidth="1"/>
    <col min="3" max="3" width="9.140625" style="201"/>
    <col min="4" max="4" width="15" style="201" bestFit="1" customWidth="1"/>
    <col min="5" max="5" width="14" style="201" bestFit="1" customWidth="1"/>
    <col min="6" max="6" width="20.28515625" style="201" bestFit="1" customWidth="1"/>
    <col min="7" max="7" width="9.140625" style="201"/>
    <col min="8" max="8" width="19.5703125" style="201" bestFit="1" customWidth="1"/>
    <col min="9" max="9" width="16.42578125" style="201" bestFit="1" customWidth="1"/>
    <col min="10" max="10" width="19.28515625" style="201" bestFit="1" customWidth="1"/>
    <col min="11" max="15" width="9.140625" style="201"/>
    <col min="16" max="16" width="20" style="201" customWidth="1"/>
    <col min="17" max="16384" width="9.140625" style="201"/>
  </cols>
  <sheetData>
    <row r="1" spans="1:16">
      <c r="A1" s="273" t="s">
        <v>447</v>
      </c>
      <c r="B1" s="273" t="s">
        <v>447</v>
      </c>
      <c r="C1" s="273" t="s">
        <v>416</v>
      </c>
      <c r="D1" s="273" t="s">
        <v>399</v>
      </c>
      <c r="E1" s="273" t="s">
        <v>131</v>
      </c>
      <c r="F1" s="273" t="s">
        <v>417</v>
      </c>
      <c r="G1" s="273" t="s">
        <v>418</v>
      </c>
      <c r="H1" s="273" t="s">
        <v>419</v>
      </c>
      <c r="I1" s="273" t="s">
        <v>420</v>
      </c>
      <c r="J1" s="273" t="s">
        <v>421</v>
      </c>
      <c r="K1" s="273" t="s">
        <v>422</v>
      </c>
      <c r="L1" s="273" t="s">
        <v>423</v>
      </c>
      <c r="M1" s="273" t="s">
        <v>424</v>
      </c>
      <c r="N1" s="273" t="s">
        <v>425</v>
      </c>
      <c r="O1" s="301" t="s">
        <v>426</v>
      </c>
      <c r="P1" s="301"/>
    </row>
    <row r="2" spans="1:16">
      <c r="A2" s="274" t="s">
        <v>448</v>
      </c>
      <c r="B2" s="274" t="s">
        <v>449</v>
      </c>
      <c r="C2" s="274" t="s">
        <v>450</v>
      </c>
      <c r="D2" s="274" t="s">
        <v>379</v>
      </c>
      <c r="E2" s="275">
        <f>VLOOKUP(B2,[4]Measure_InputOutput!$B$8:$C$13,2,FALSE)</f>
        <v>714.01370778578621</v>
      </c>
      <c r="F2" s="274" t="s">
        <v>451</v>
      </c>
      <c r="G2" s="275">
        <f>VLOOKUP(D2&amp;"_"&amp;B2,[4]CBSAData!$U$2:$V$60,2,FALSE) * [4]CBSAData!$AA$2</f>
        <v>865.20008990270082</v>
      </c>
      <c r="H2" s="274" t="s">
        <v>452</v>
      </c>
      <c r="I2" s="275">
        <f>VLOOKUP(B2,[4]Measure_InputOutput!$B$8:$E$13,4,FALSE)</f>
        <v>289.20039930963827</v>
      </c>
      <c r="J2" s="274">
        <v>0</v>
      </c>
      <c r="K2" s="274" t="s">
        <v>453</v>
      </c>
      <c r="L2" s="274">
        <v>0</v>
      </c>
      <c r="M2" s="274">
        <v>0</v>
      </c>
      <c r="N2" s="275">
        <v>13</v>
      </c>
      <c r="O2" s="302" t="s">
        <v>454</v>
      </c>
      <c r="P2" s="302"/>
    </row>
    <row r="3" spans="1:16">
      <c r="A3" s="274" t="s">
        <v>448</v>
      </c>
      <c r="B3" s="274" t="s">
        <v>455</v>
      </c>
      <c r="C3" s="274" t="s">
        <v>450</v>
      </c>
      <c r="D3" s="274" t="s">
        <v>379</v>
      </c>
      <c r="E3" s="275">
        <f>VLOOKUP(B3,[4]Measure_InputOutput!$B$8:$C$13,2,FALSE)</f>
        <v>217.94248669280174</v>
      </c>
      <c r="F3" s="274" t="s">
        <v>451</v>
      </c>
      <c r="G3" s="275">
        <f>VLOOKUP(D3&amp;"_"&amp;B3,[4]CBSAData!$U$2:$V$60,2,FALSE) * [4]CBSAData!$AA$2</f>
        <v>874.5723932764671</v>
      </c>
      <c r="H3" s="274" t="s">
        <v>452</v>
      </c>
      <c r="I3" s="275">
        <f>VLOOKUP(B3,[4]Measure_InputOutput!$B$8:$E$13,4,FALSE)</f>
        <v>20.870705050495495</v>
      </c>
      <c r="J3" s="274">
        <v>0</v>
      </c>
      <c r="K3" s="274" t="s">
        <v>453</v>
      </c>
      <c r="L3" s="274">
        <v>0</v>
      </c>
      <c r="M3" s="274">
        <v>0</v>
      </c>
      <c r="N3" s="275">
        <v>13</v>
      </c>
      <c r="O3" s="302"/>
      <c r="P3" s="302"/>
    </row>
    <row r="4" spans="1:16">
      <c r="A4" s="274" t="s">
        <v>448</v>
      </c>
      <c r="B4" s="274" t="s">
        <v>456</v>
      </c>
      <c r="C4" s="274" t="s">
        <v>450</v>
      </c>
      <c r="D4" s="274" t="s">
        <v>379</v>
      </c>
      <c r="E4" s="275">
        <f>VLOOKUP(B4,[4]Measure_InputOutput!$B$8:$C$13,2,FALSE)</f>
        <v>187.46830403897405</v>
      </c>
      <c r="F4" s="274" t="s">
        <v>451</v>
      </c>
      <c r="G4" s="275">
        <f>VLOOKUP(D4&amp;"_"&amp;B4,[4]CBSAData!$U$2:$V$60,2,FALSE) * [4]CBSAData!$AA$2</f>
        <v>1074.8223603779004</v>
      </c>
      <c r="H4" s="274" t="s">
        <v>452</v>
      </c>
      <c r="I4" s="275">
        <f>VLOOKUP(B4,[4]Measure_InputOutput!$B$8:$E$13,4,FALSE)</f>
        <v>20.727812784788551</v>
      </c>
      <c r="J4" s="274">
        <v>0</v>
      </c>
      <c r="K4" s="274" t="s">
        <v>453</v>
      </c>
      <c r="L4" s="274">
        <v>0</v>
      </c>
      <c r="M4" s="274">
        <v>0</v>
      </c>
      <c r="N4" s="275">
        <v>13</v>
      </c>
      <c r="O4" s="302"/>
      <c r="P4" s="302"/>
    </row>
    <row r="5" spans="1:16">
      <c r="A5" s="274" t="s">
        <v>448</v>
      </c>
      <c r="B5" s="274" t="s">
        <v>457</v>
      </c>
      <c r="C5" s="274" t="s">
        <v>450</v>
      </c>
      <c r="D5" s="274" t="s">
        <v>379</v>
      </c>
      <c r="E5" s="275">
        <f>VLOOKUP(B5,[4]Measure_InputOutput!$B$8:$C$13,2,FALSE)</f>
        <v>120.99216896786253</v>
      </c>
      <c r="F5" s="274" t="s">
        <v>451</v>
      </c>
      <c r="G5" s="275">
        <f>VLOOKUP(D5&amp;"_"&amp;B5,[4]CBSAData!$U$2:$V$60,2,FALSE) * [4]CBSAData!$AA$2</f>
        <v>6170.7330649854011</v>
      </c>
      <c r="H5" s="274" t="s">
        <v>452</v>
      </c>
      <c r="I5" s="275">
        <f>VLOOKUP(B5,[4]Measure_InputOutput!$B$8:$E$13,4,FALSE)</f>
        <v>53.430453930084944</v>
      </c>
      <c r="J5" s="274">
        <v>0</v>
      </c>
      <c r="K5" s="274" t="s">
        <v>453</v>
      </c>
      <c r="L5" s="274">
        <v>0</v>
      </c>
      <c r="M5" s="274">
        <v>0</v>
      </c>
      <c r="N5" s="275">
        <v>13</v>
      </c>
      <c r="O5" s="302"/>
      <c r="P5" s="302"/>
    </row>
    <row r="6" spans="1:16">
      <c r="A6" s="274" t="s">
        <v>448</v>
      </c>
      <c r="B6" s="274" t="s">
        <v>458</v>
      </c>
      <c r="C6" s="274" t="s">
        <v>450</v>
      </c>
      <c r="D6" s="274" t="s">
        <v>379</v>
      </c>
      <c r="E6" s="275">
        <f>VLOOKUP(B6,[4]Measure_InputOutput!$B$8:$C$13,2,FALSE)</f>
        <v>182.96160448091007</v>
      </c>
      <c r="F6" s="274" t="s">
        <v>451</v>
      </c>
      <c r="G6" s="275">
        <f>VLOOKUP(D6&amp;"_"&amp;B6,[4]CBSAData!$U$2:$V$60,2,FALSE) * [4]CBSAData!$AA$2</f>
        <v>577.16108221843058</v>
      </c>
      <c r="H6" s="274" t="s">
        <v>452</v>
      </c>
      <c r="I6" s="275">
        <f>VLOOKUP(B6,[4]Measure_InputOutput!$B$8:$E$13,4,FALSE)</f>
        <v>21.598383919419014</v>
      </c>
      <c r="J6" s="274">
        <v>0</v>
      </c>
      <c r="K6" s="274" t="s">
        <v>453</v>
      </c>
      <c r="L6" s="274">
        <v>0</v>
      </c>
      <c r="M6" s="274">
        <v>0</v>
      </c>
      <c r="N6" s="275">
        <v>13</v>
      </c>
      <c r="O6" s="302"/>
      <c r="P6" s="302"/>
    </row>
    <row r="7" spans="1:16">
      <c r="A7" s="274" t="s">
        <v>448</v>
      </c>
      <c r="B7" s="274" t="s">
        <v>459</v>
      </c>
      <c r="C7" s="274" t="s">
        <v>450</v>
      </c>
      <c r="D7" s="274" t="s">
        <v>379</v>
      </c>
      <c r="E7" s="275">
        <f>VLOOKUP(B7,[4]Measure_InputOutput!$B$8:$C$13,2,FALSE)</f>
        <v>473.2196998099725</v>
      </c>
      <c r="F7" s="274" t="s">
        <v>451</v>
      </c>
      <c r="G7" s="275">
        <f>VLOOKUP(D7&amp;"_"&amp;B7,[4]CBSAData!$U$2:$V$60,2,FALSE) * [4]CBSAData!$AA$2</f>
        <v>2001.3137420428002</v>
      </c>
      <c r="H7" s="274" t="s">
        <v>452</v>
      </c>
      <c r="I7" s="275">
        <f>VLOOKUP(B7,[4]Measure_InputOutput!$B$8:$E$13,4,FALSE)</f>
        <v>191.58898480575868</v>
      </c>
      <c r="J7" s="274">
        <v>0</v>
      </c>
      <c r="K7" s="274" t="s">
        <v>453</v>
      </c>
      <c r="L7" s="274">
        <v>0</v>
      </c>
      <c r="M7" s="274">
        <v>0</v>
      </c>
      <c r="N7" s="275">
        <v>13</v>
      </c>
      <c r="O7" s="302"/>
      <c r="P7" s="302"/>
    </row>
    <row r="8" spans="1:16">
      <c r="A8" s="274" t="s">
        <v>448</v>
      </c>
      <c r="B8" s="274" t="s">
        <v>449</v>
      </c>
      <c r="C8" s="274" t="s">
        <v>450</v>
      </c>
      <c r="D8" s="274" t="s">
        <v>406</v>
      </c>
      <c r="E8" s="275">
        <f>VLOOKUP(B8,[4]Measure_InputOutput!$B$8:$C$13,2,FALSE)</f>
        <v>714.01370778578621</v>
      </c>
      <c r="F8" s="274" t="s">
        <v>451</v>
      </c>
      <c r="G8" s="275">
        <f>VLOOKUP(D8&amp;"_"&amp;B8,[4]CBSAData!$U$2:$V$60,2,FALSE) * [4]CBSAData!$AA$2</f>
        <v>129.7163666096445</v>
      </c>
      <c r="H8" s="274" t="s">
        <v>452</v>
      </c>
      <c r="I8" s="275">
        <f>VLOOKUP(B8,[4]Measure_InputOutput!$B$8:$E$13,4,FALSE)</f>
        <v>289.20039930963827</v>
      </c>
      <c r="J8" s="274">
        <v>0</v>
      </c>
      <c r="K8" s="274" t="s">
        <v>453</v>
      </c>
      <c r="L8" s="274">
        <v>0</v>
      </c>
      <c r="M8" s="274">
        <v>0</v>
      </c>
      <c r="N8" s="275">
        <v>13</v>
      </c>
      <c r="O8" s="302"/>
      <c r="P8" s="302"/>
    </row>
    <row r="9" spans="1:16">
      <c r="A9" s="274" t="s">
        <v>448</v>
      </c>
      <c r="B9" s="274" t="s">
        <v>455</v>
      </c>
      <c r="C9" s="274" t="s">
        <v>450</v>
      </c>
      <c r="D9" s="274" t="s">
        <v>406</v>
      </c>
      <c r="E9" s="275">
        <f>VLOOKUP(B9,[4]Measure_InputOutput!$B$8:$C$13,2,FALSE)</f>
        <v>217.94248669280174</v>
      </c>
      <c r="F9" s="274" t="s">
        <v>451</v>
      </c>
      <c r="G9" s="275">
        <f>VLOOKUP(D9&amp;"_"&amp;B9,[4]CBSAData!$U$2:$V$60,2,FALSE) * [4]CBSAData!$AA$2</f>
        <v>369.09555401392498</v>
      </c>
      <c r="H9" s="274" t="s">
        <v>452</v>
      </c>
      <c r="I9" s="275">
        <f>VLOOKUP(B9,[4]Measure_InputOutput!$B$8:$E$13,4,FALSE)</f>
        <v>20.870705050495495</v>
      </c>
      <c r="J9" s="274">
        <v>0</v>
      </c>
      <c r="K9" s="274" t="s">
        <v>453</v>
      </c>
      <c r="L9" s="274">
        <v>0</v>
      </c>
      <c r="M9" s="274">
        <v>0</v>
      </c>
      <c r="N9" s="275">
        <v>13</v>
      </c>
      <c r="O9" s="302"/>
      <c r="P9" s="302"/>
    </row>
    <row r="10" spans="1:16">
      <c r="A10" s="274" t="s">
        <v>448</v>
      </c>
      <c r="B10" s="274" t="s">
        <v>456</v>
      </c>
      <c r="C10" s="274" t="s">
        <v>450</v>
      </c>
      <c r="D10" s="274" t="s">
        <v>406</v>
      </c>
      <c r="E10" s="275">
        <f>VLOOKUP(B10,[4]Measure_InputOutput!$B$8:$C$13,2,FALSE)</f>
        <v>187.46830403897405</v>
      </c>
      <c r="F10" s="274" t="s">
        <v>451</v>
      </c>
      <c r="G10" s="275">
        <f>VLOOKUP(D10&amp;"_"&amp;B10,[4]CBSAData!$U$2:$V$60,2,FALSE) * [4]CBSAData!$AA$2</f>
        <v>578.93281546779497</v>
      </c>
      <c r="H10" s="274" t="s">
        <v>452</v>
      </c>
      <c r="I10" s="275">
        <f>VLOOKUP(B10,[4]Measure_InputOutput!$B$8:$E$13,4,FALSE)</f>
        <v>20.727812784788551</v>
      </c>
      <c r="J10" s="274">
        <v>0</v>
      </c>
      <c r="K10" s="274" t="s">
        <v>453</v>
      </c>
      <c r="L10" s="274">
        <v>0</v>
      </c>
      <c r="M10" s="274">
        <v>0</v>
      </c>
      <c r="N10" s="275">
        <v>13</v>
      </c>
      <c r="O10" s="302"/>
      <c r="P10" s="302"/>
    </row>
    <row r="11" spans="1:16">
      <c r="A11" s="274" t="s">
        <v>448</v>
      </c>
      <c r="B11" s="274" t="s">
        <v>457</v>
      </c>
      <c r="C11" s="274" t="s">
        <v>450</v>
      </c>
      <c r="D11" s="274" t="s">
        <v>406</v>
      </c>
      <c r="E11" s="275">
        <f>VLOOKUP(B11,[4]Measure_InputOutput!$B$8:$C$13,2,FALSE)</f>
        <v>120.99216896786253</v>
      </c>
      <c r="F11" s="274" t="s">
        <v>451</v>
      </c>
      <c r="G11" s="275">
        <f>VLOOKUP(D11&amp;"_"&amp;B11,[4]CBSAData!$U$2:$V$60,2,FALSE) * [4]CBSAData!$AA$2</f>
        <v>866.56920229979232</v>
      </c>
      <c r="H11" s="274" t="s">
        <v>452</v>
      </c>
      <c r="I11" s="275">
        <f>VLOOKUP(B11,[4]Measure_InputOutput!$B$8:$E$13,4,FALSE)</f>
        <v>53.430453930084944</v>
      </c>
      <c r="J11" s="274">
        <v>0</v>
      </c>
      <c r="K11" s="274" t="s">
        <v>453</v>
      </c>
      <c r="L11" s="274">
        <v>0</v>
      </c>
      <c r="M11" s="274">
        <v>0</v>
      </c>
      <c r="N11" s="275">
        <v>13</v>
      </c>
      <c r="O11" s="302"/>
      <c r="P11" s="302"/>
    </row>
    <row r="12" spans="1:16">
      <c r="A12" s="274" t="s">
        <v>448</v>
      </c>
      <c r="B12" s="274" t="s">
        <v>458</v>
      </c>
      <c r="C12" s="274" t="s">
        <v>450</v>
      </c>
      <c r="D12" s="274" t="s">
        <v>406</v>
      </c>
      <c r="E12" s="275">
        <f>VLOOKUP(B12,[4]Measure_InputOutput!$B$8:$C$13,2,FALSE)</f>
        <v>182.96160448091007</v>
      </c>
      <c r="F12" s="274" t="s">
        <v>451</v>
      </c>
      <c r="G12" s="275">
        <f>VLOOKUP(D12&amp;"_"&amp;B12,[4]CBSAData!$U$2:$V$60,2,FALSE) * [4]CBSAData!$AA$2</f>
        <v>235.73745431398831</v>
      </c>
      <c r="H12" s="274" t="s">
        <v>452</v>
      </c>
      <c r="I12" s="275">
        <f>VLOOKUP(B12,[4]Measure_InputOutput!$B$8:$E$13,4,FALSE)</f>
        <v>21.598383919419014</v>
      </c>
      <c r="J12" s="274">
        <v>0</v>
      </c>
      <c r="K12" s="274" t="s">
        <v>453</v>
      </c>
      <c r="L12" s="274">
        <v>0</v>
      </c>
      <c r="M12" s="274">
        <v>0</v>
      </c>
      <c r="N12" s="275">
        <v>13</v>
      </c>
      <c r="O12" s="302"/>
      <c r="P12" s="302"/>
    </row>
    <row r="13" spans="1:16">
      <c r="A13" s="274" t="s">
        <v>448</v>
      </c>
      <c r="B13" s="274" t="s">
        <v>459</v>
      </c>
      <c r="C13" s="274" t="s">
        <v>450</v>
      </c>
      <c r="D13" s="274" t="s">
        <v>406</v>
      </c>
      <c r="E13" s="275">
        <f>VLOOKUP(B13,[4]Measure_InputOutput!$B$8:$C$13,2,FALSE)</f>
        <v>473.2196998099725</v>
      </c>
      <c r="F13" s="274" t="s">
        <v>451</v>
      </c>
      <c r="G13" s="275">
        <f>VLOOKUP(D13&amp;"_"&amp;B13,[4]CBSAData!$U$2:$V$60,2,FALSE) * [4]CBSAData!$AA$2</f>
        <v>224.84773057493416</v>
      </c>
      <c r="H13" s="274" t="s">
        <v>452</v>
      </c>
      <c r="I13" s="275">
        <f>VLOOKUP(B13,[4]Measure_InputOutput!$B$8:$E$13,4,FALSE)</f>
        <v>191.58898480575868</v>
      </c>
      <c r="J13" s="274">
        <v>0</v>
      </c>
      <c r="K13" s="274" t="s">
        <v>453</v>
      </c>
      <c r="L13" s="274">
        <v>0</v>
      </c>
      <c r="M13" s="274">
        <v>0</v>
      </c>
      <c r="N13" s="275">
        <v>13</v>
      </c>
      <c r="O13" s="302"/>
      <c r="P13" s="302"/>
    </row>
    <row r="14" spans="1:16">
      <c r="A14" s="274" t="s">
        <v>448</v>
      </c>
      <c r="B14" s="274" t="s">
        <v>449</v>
      </c>
      <c r="C14" s="274" t="s">
        <v>450</v>
      </c>
      <c r="D14" s="274" t="s">
        <v>377</v>
      </c>
      <c r="E14" s="275">
        <f>VLOOKUP(B14,[4]Measure_InputOutput!$B$8:$C$13,2,FALSE)</f>
        <v>714.01370778578621</v>
      </c>
      <c r="F14" s="274" t="s">
        <v>451</v>
      </c>
      <c r="G14" s="275">
        <f>VLOOKUP(D14&amp;"_"&amp;B14,[4]CBSAData!$U$2:$V$60,2,FALSE) * [4]CBSAData!$AA$2</f>
        <v>602.10200806966509</v>
      </c>
      <c r="H14" s="274" t="s">
        <v>452</v>
      </c>
      <c r="I14" s="275">
        <f>VLOOKUP(B14,[4]Measure_InputOutput!$B$8:$E$13,4,FALSE)</f>
        <v>289.20039930963827</v>
      </c>
      <c r="J14" s="274">
        <v>0</v>
      </c>
      <c r="K14" s="274" t="s">
        <v>453</v>
      </c>
      <c r="L14" s="274">
        <v>0</v>
      </c>
      <c r="M14" s="274">
        <v>0</v>
      </c>
      <c r="N14" s="275">
        <v>13</v>
      </c>
      <c r="O14" s="302"/>
      <c r="P14" s="302"/>
    </row>
    <row r="15" spans="1:16">
      <c r="A15" s="274" t="s">
        <v>448</v>
      </c>
      <c r="B15" s="274" t="s">
        <v>455</v>
      </c>
      <c r="C15" s="274" t="s">
        <v>450</v>
      </c>
      <c r="D15" s="274" t="s">
        <v>377</v>
      </c>
      <c r="E15" s="275">
        <f>VLOOKUP(B15,[4]Measure_InputOutput!$B$8:$C$13,2,FALSE)</f>
        <v>217.94248669280174</v>
      </c>
      <c r="F15" s="274" t="s">
        <v>451</v>
      </c>
      <c r="G15" s="275">
        <f>VLOOKUP(D15&amp;"_"&amp;B15,[4]CBSAData!$U$2:$V$60,2,FALSE) * [4]CBSAData!$AA$2</f>
        <v>771.17127952676344</v>
      </c>
      <c r="H15" s="274" t="s">
        <v>452</v>
      </c>
      <c r="I15" s="275">
        <f>VLOOKUP(B15,[4]Measure_InputOutput!$B$8:$E$13,4,FALSE)</f>
        <v>20.870705050495495</v>
      </c>
      <c r="J15" s="274">
        <v>0</v>
      </c>
      <c r="K15" s="274" t="s">
        <v>453</v>
      </c>
      <c r="L15" s="274">
        <v>0</v>
      </c>
      <c r="M15" s="274">
        <v>0</v>
      </c>
      <c r="N15" s="275">
        <v>13</v>
      </c>
      <c r="O15" s="302"/>
      <c r="P15" s="302"/>
    </row>
    <row r="16" spans="1:16">
      <c r="A16" s="274" t="s">
        <v>448</v>
      </c>
      <c r="B16" s="274" t="s">
        <v>456</v>
      </c>
      <c r="C16" s="274" t="s">
        <v>450</v>
      </c>
      <c r="D16" s="274" t="s">
        <v>377</v>
      </c>
      <c r="E16" s="275">
        <f>VLOOKUP(B16,[4]Measure_InputOutput!$B$8:$C$13,2,FALSE)</f>
        <v>187.46830403897405</v>
      </c>
      <c r="F16" s="274" t="s">
        <v>451</v>
      </c>
      <c r="G16" s="275">
        <f>VLOOKUP(D16&amp;"_"&amp;B16,[4]CBSAData!$U$2:$V$60,2,FALSE) * [4]CBSAData!$AA$2</f>
        <v>330.00134731069687</v>
      </c>
      <c r="H16" s="274" t="s">
        <v>452</v>
      </c>
      <c r="I16" s="275">
        <f>VLOOKUP(B16,[4]Measure_InputOutput!$B$8:$E$13,4,FALSE)</f>
        <v>20.727812784788551</v>
      </c>
      <c r="J16" s="274">
        <v>0</v>
      </c>
      <c r="K16" s="274" t="s">
        <v>453</v>
      </c>
      <c r="L16" s="274">
        <v>0</v>
      </c>
      <c r="M16" s="274">
        <v>0</v>
      </c>
      <c r="N16" s="275">
        <v>13</v>
      </c>
      <c r="O16" s="302"/>
      <c r="P16" s="302"/>
    </row>
    <row r="17" spans="1:16">
      <c r="A17" s="274" t="s">
        <v>448</v>
      </c>
      <c r="B17" s="274" t="s">
        <v>457</v>
      </c>
      <c r="C17" s="274" t="s">
        <v>450</v>
      </c>
      <c r="D17" s="274" t="s">
        <v>377</v>
      </c>
      <c r="E17" s="275">
        <f>VLOOKUP(B17,[4]Measure_InputOutput!$B$8:$C$13,2,FALSE)</f>
        <v>120.99216896786253</v>
      </c>
      <c r="F17" s="274" t="s">
        <v>451</v>
      </c>
      <c r="G17" s="275">
        <f>VLOOKUP(D17&amp;"_"&amp;B17,[4]CBSAData!$U$2:$V$60,2,FALSE) * [4]CBSAData!$AA$2</f>
        <v>8999.2924270851308</v>
      </c>
      <c r="H17" s="274" t="s">
        <v>452</v>
      </c>
      <c r="I17" s="275">
        <f>VLOOKUP(B17,[4]Measure_InputOutput!$B$8:$E$13,4,FALSE)</f>
        <v>53.430453930084944</v>
      </c>
      <c r="J17" s="274">
        <v>0</v>
      </c>
      <c r="K17" s="274" t="s">
        <v>453</v>
      </c>
      <c r="L17" s="274">
        <v>0</v>
      </c>
      <c r="M17" s="274">
        <v>0</v>
      </c>
      <c r="N17" s="275">
        <v>13</v>
      </c>
      <c r="O17" s="302"/>
      <c r="P17" s="302"/>
    </row>
    <row r="18" spans="1:16">
      <c r="A18" s="274" t="s">
        <v>448</v>
      </c>
      <c r="B18" s="274" t="s">
        <v>458</v>
      </c>
      <c r="C18" s="274" t="s">
        <v>450</v>
      </c>
      <c r="D18" s="274" t="s">
        <v>377</v>
      </c>
      <c r="E18" s="275">
        <f>VLOOKUP(B18,[4]Measure_InputOutput!$B$8:$C$13,2,FALSE)</f>
        <v>182.96160448091007</v>
      </c>
      <c r="F18" s="274" t="s">
        <v>451</v>
      </c>
      <c r="G18" s="275">
        <f>VLOOKUP(D18&amp;"_"&amp;B18,[4]CBSAData!$U$2:$V$60,2,FALSE) * [4]CBSAData!$AA$2</f>
        <v>515.53307344024086</v>
      </c>
      <c r="H18" s="274" t="s">
        <v>452</v>
      </c>
      <c r="I18" s="275">
        <f>VLOOKUP(B18,[4]Measure_InputOutput!$B$8:$E$13,4,FALSE)</f>
        <v>21.598383919419014</v>
      </c>
      <c r="J18" s="274">
        <v>0</v>
      </c>
      <c r="K18" s="274" t="s">
        <v>453</v>
      </c>
      <c r="L18" s="274">
        <v>0</v>
      </c>
      <c r="M18" s="274">
        <v>0</v>
      </c>
      <c r="N18" s="275">
        <v>13</v>
      </c>
      <c r="O18" s="302"/>
      <c r="P18" s="302"/>
    </row>
    <row r="19" spans="1:16">
      <c r="A19" s="274" t="s">
        <v>448</v>
      </c>
      <c r="B19" s="274" t="s">
        <v>459</v>
      </c>
      <c r="C19" s="274" t="s">
        <v>450</v>
      </c>
      <c r="D19" s="274" t="s">
        <v>377</v>
      </c>
      <c r="E19" s="275">
        <f>VLOOKUP(B19,[4]Measure_InputOutput!$B$8:$C$13,2,FALSE)</f>
        <v>473.2196998099725</v>
      </c>
      <c r="F19" s="274" t="s">
        <v>451</v>
      </c>
      <c r="G19" s="275">
        <f>VLOOKUP(D19&amp;"_"&amp;B19,[4]CBSAData!$U$2:$V$60,2,FALSE) * [4]CBSAData!$AA$2</f>
        <v>497.18888677885457</v>
      </c>
      <c r="H19" s="274" t="s">
        <v>452</v>
      </c>
      <c r="I19" s="275">
        <f>VLOOKUP(B19,[4]Measure_InputOutput!$B$8:$E$13,4,FALSE)</f>
        <v>191.58898480575868</v>
      </c>
      <c r="J19" s="274">
        <v>0</v>
      </c>
      <c r="K19" s="274" t="s">
        <v>453</v>
      </c>
      <c r="L19" s="274">
        <v>0</v>
      </c>
      <c r="M19" s="274">
        <v>0</v>
      </c>
      <c r="N19" s="275">
        <v>13</v>
      </c>
      <c r="O19" s="302"/>
      <c r="P19" s="302"/>
    </row>
    <row r="20" spans="1:16">
      <c r="A20" s="274" t="s">
        <v>448</v>
      </c>
      <c r="B20" s="274" t="s">
        <v>449</v>
      </c>
      <c r="C20" s="274" t="s">
        <v>450</v>
      </c>
      <c r="D20" s="274" t="s">
        <v>400</v>
      </c>
      <c r="E20" s="275">
        <f>VLOOKUP(B20,[4]Measure_InputOutput!$B$8:$C$13,2,FALSE)</f>
        <v>714.01370778578621</v>
      </c>
      <c r="F20" s="274" t="s">
        <v>451</v>
      </c>
      <c r="G20" s="275">
        <f>VLOOKUP(D20&amp;"_"&amp;B20,[4]CBSAData!$U$2:$V$60,2,FALSE) * [4]CBSAData!$AA$2</f>
        <v>505.30415970439907</v>
      </c>
      <c r="H20" s="274" t="s">
        <v>452</v>
      </c>
      <c r="I20" s="275">
        <f>VLOOKUP(B20,[4]Measure_InputOutput!$B$8:$E$13,4,FALSE)</f>
        <v>289.20039930963827</v>
      </c>
      <c r="J20" s="274">
        <v>0</v>
      </c>
      <c r="K20" s="274" t="s">
        <v>453</v>
      </c>
      <c r="L20" s="274">
        <v>0</v>
      </c>
      <c r="M20" s="274">
        <v>0</v>
      </c>
      <c r="N20" s="275">
        <v>13</v>
      </c>
      <c r="O20" s="302"/>
      <c r="P20" s="302"/>
    </row>
    <row r="21" spans="1:16">
      <c r="A21" s="274" t="s">
        <v>448</v>
      </c>
      <c r="B21" s="274" t="s">
        <v>455</v>
      </c>
      <c r="C21" s="274" t="s">
        <v>450</v>
      </c>
      <c r="D21" s="274" t="s">
        <v>400</v>
      </c>
      <c r="E21" s="275">
        <f>VLOOKUP(B21,[4]Measure_InputOutput!$B$8:$C$13,2,FALSE)</f>
        <v>217.94248669280174</v>
      </c>
      <c r="F21" s="274" t="s">
        <v>451</v>
      </c>
      <c r="G21" s="275">
        <f>VLOOKUP(D21&amp;"_"&amp;B21,[4]CBSAData!$U$2:$V$60,2,FALSE) * [4]CBSAData!$AA$2</f>
        <v>8062.6341012995526</v>
      </c>
      <c r="H21" s="274" t="s">
        <v>452</v>
      </c>
      <c r="I21" s="275">
        <f>VLOOKUP(B21,[4]Measure_InputOutput!$B$8:$E$13,4,FALSE)</f>
        <v>20.870705050495495</v>
      </c>
      <c r="J21" s="274">
        <v>0</v>
      </c>
      <c r="K21" s="274" t="s">
        <v>453</v>
      </c>
      <c r="L21" s="274">
        <v>0</v>
      </c>
      <c r="M21" s="274">
        <v>0</v>
      </c>
      <c r="N21" s="275">
        <v>13</v>
      </c>
      <c r="O21" s="302"/>
      <c r="P21" s="302"/>
    </row>
    <row r="22" spans="1:16">
      <c r="A22" s="274" t="s">
        <v>448</v>
      </c>
      <c r="B22" s="274" t="s">
        <v>456</v>
      </c>
      <c r="C22" s="274" t="s">
        <v>450</v>
      </c>
      <c r="D22" s="274" t="s">
        <v>400</v>
      </c>
      <c r="E22" s="275">
        <f>VLOOKUP(B22,[4]Measure_InputOutput!$B$8:$C$13,2,FALSE)</f>
        <v>187.46830403897405</v>
      </c>
      <c r="F22" s="274" t="s">
        <v>451</v>
      </c>
      <c r="G22" s="275">
        <f>VLOOKUP(D22&amp;"_"&amp;B22,[4]CBSAData!$U$2:$V$60,2,FALSE) * [4]CBSAData!$AA$2</f>
        <v>2010.5640776414359</v>
      </c>
      <c r="H22" s="274" t="s">
        <v>452</v>
      </c>
      <c r="I22" s="275">
        <f>VLOOKUP(B22,[4]Measure_InputOutput!$B$8:$E$13,4,FALSE)</f>
        <v>20.727812784788551</v>
      </c>
      <c r="J22" s="274">
        <v>0</v>
      </c>
      <c r="K22" s="274" t="s">
        <v>453</v>
      </c>
      <c r="L22" s="274">
        <v>0</v>
      </c>
      <c r="M22" s="274">
        <v>0</v>
      </c>
      <c r="N22" s="275">
        <v>13</v>
      </c>
      <c r="O22" s="302"/>
      <c r="P22" s="302"/>
    </row>
    <row r="23" spans="1:16">
      <c r="A23" s="274" t="s">
        <v>448</v>
      </c>
      <c r="B23" s="274" t="s">
        <v>457</v>
      </c>
      <c r="C23" s="274" t="s">
        <v>450</v>
      </c>
      <c r="D23" s="274" t="s">
        <v>400</v>
      </c>
      <c r="E23" s="275">
        <f>VLOOKUP(B23,[4]Measure_InputOutput!$B$8:$C$13,2,FALSE)</f>
        <v>120.99216896786253</v>
      </c>
      <c r="F23" s="274" t="s">
        <v>451</v>
      </c>
      <c r="G23" s="275">
        <f>VLOOKUP(D23&amp;"_"&amp;B23,[4]CBSAData!$U$2:$V$60,2,FALSE) * [4]CBSAData!$AA$2</f>
        <v>23534.302757025886</v>
      </c>
      <c r="H23" s="274" t="s">
        <v>452</v>
      </c>
      <c r="I23" s="275">
        <f>VLOOKUP(B23,[4]Measure_InputOutput!$B$8:$E$13,4,FALSE)</f>
        <v>53.430453930084944</v>
      </c>
      <c r="J23" s="274">
        <v>0</v>
      </c>
      <c r="K23" s="274" t="s">
        <v>453</v>
      </c>
      <c r="L23" s="274">
        <v>0</v>
      </c>
      <c r="M23" s="274">
        <v>0</v>
      </c>
      <c r="N23" s="275">
        <v>13</v>
      </c>
      <c r="O23" s="302"/>
      <c r="P23" s="302"/>
    </row>
    <row r="24" spans="1:16">
      <c r="A24" s="274" t="s">
        <v>448</v>
      </c>
      <c r="B24" s="274" t="s">
        <v>458</v>
      </c>
      <c r="C24" s="274" t="s">
        <v>450</v>
      </c>
      <c r="D24" s="274" t="s">
        <v>400</v>
      </c>
      <c r="E24" s="275">
        <f>VLOOKUP(B24,[4]Measure_InputOutput!$B$8:$C$13,2,FALSE)</f>
        <v>182.96160448091007</v>
      </c>
      <c r="F24" s="274" t="s">
        <v>451</v>
      </c>
      <c r="G24" s="275">
        <f>VLOOKUP(D24&amp;"_"&amp;B24,[4]CBSAData!$U$2:$V$60,2,FALSE) * [4]CBSAData!$AA$2</f>
        <v>1416.398523295564</v>
      </c>
      <c r="H24" s="274" t="s">
        <v>452</v>
      </c>
      <c r="I24" s="275">
        <f>VLOOKUP(B24,[4]Measure_InputOutput!$B$8:$E$13,4,FALSE)</f>
        <v>21.598383919419014</v>
      </c>
      <c r="J24" s="274">
        <v>0</v>
      </c>
      <c r="K24" s="274" t="s">
        <v>453</v>
      </c>
      <c r="L24" s="274">
        <v>0</v>
      </c>
      <c r="M24" s="274">
        <v>0</v>
      </c>
      <c r="N24" s="275">
        <v>13</v>
      </c>
      <c r="O24" s="302"/>
      <c r="P24" s="302"/>
    </row>
    <row r="25" spans="1:16">
      <c r="A25" s="274" t="s">
        <v>448</v>
      </c>
      <c r="B25" s="274" t="s">
        <v>459</v>
      </c>
      <c r="C25" s="274" t="s">
        <v>450</v>
      </c>
      <c r="D25" s="274" t="s">
        <v>400</v>
      </c>
      <c r="E25" s="275">
        <f>VLOOKUP(B25,[4]Measure_InputOutput!$B$8:$C$13,2,FALSE)</f>
        <v>473.2196998099725</v>
      </c>
      <c r="F25" s="274" t="s">
        <v>451</v>
      </c>
      <c r="G25" s="275">
        <f>VLOOKUP(D25&amp;"_"&amp;B25,[4]CBSAData!$U$2:$V$60,2,FALSE) * [4]CBSAData!$AA$2</f>
        <v>1917.9521523631388</v>
      </c>
      <c r="H25" s="274" t="s">
        <v>452</v>
      </c>
      <c r="I25" s="275">
        <f>VLOOKUP(B25,[4]Measure_InputOutput!$B$8:$E$13,4,FALSE)</f>
        <v>191.58898480575868</v>
      </c>
      <c r="J25" s="274">
        <v>0</v>
      </c>
      <c r="K25" s="274" t="s">
        <v>453</v>
      </c>
      <c r="L25" s="274">
        <v>0</v>
      </c>
      <c r="M25" s="274">
        <v>0</v>
      </c>
      <c r="N25" s="275">
        <v>13</v>
      </c>
      <c r="O25" s="302"/>
      <c r="P25" s="302"/>
    </row>
    <row r="26" spans="1:16">
      <c r="A26" s="274" t="s">
        <v>448</v>
      </c>
      <c r="B26" s="274" t="s">
        <v>449</v>
      </c>
      <c r="C26" s="274" t="s">
        <v>450</v>
      </c>
      <c r="D26" s="274" t="s">
        <v>380</v>
      </c>
      <c r="E26" s="275">
        <f>VLOOKUP(B26,[4]Measure_InputOutput!$B$8:$C$13,2,FALSE)</f>
        <v>714.01370778578621</v>
      </c>
      <c r="F26" s="274" t="s">
        <v>451</v>
      </c>
      <c r="G26" s="275">
        <f>VLOOKUP(D26&amp;"_"&amp;B26,[4]CBSAData!$U$2:$V$60,2,FALSE) * [4]CBSAData!$AA$2</f>
        <v>441.88356347367221</v>
      </c>
      <c r="H26" s="274" t="s">
        <v>452</v>
      </c>
      <c r="I26" s="275">
        <f>VLOOKUP(B26,[4]Measure_InputOutput!$B$8:$E$13,4,FALSE)</f>
        <v>289.20039930963827</v>
      </c>
      <c r="J26" s="274">
        <v>0</v>
      </c>
      <c r="K26" s="274" t="s">
        <v>453</v>
      </c>
      <c r="L26" s="274">
        <v>0</v>
      </c>
      <c r="M26" s="274">
        <v>0</v>
      </c>
      <c r="N26" s="275">
        <v>13</v>
      </c>
      <c r="O26" s="302"/>
      <c r="P26" s="302"/>
    </row>
    <row r="27" spans="1:16">
      <c r="A27" s="274" t="s">
        <v>448</v>
      </c>
      <c r="B27" s="274" t="s">
        <v>455</v>
      </c>
      <c r="C27" s="274" t="s">
        <v>450</v>
      </c>
      <c r="D27" s="274" t="s">
        <v>380</v>
      </c>
      <c r="E27" s="275">
        <f>VLOOKUP(B27,[4]Measure_InputOutput!$B$8:$C$13,2,FALSE)</f>
        <v>217.94248669280174</v>
      </c>
      <c r="F27" s="274" t="s">
        <v>451</v>
      </c>
      <c r="G27" s="275">
        <f>VLOOKUP(D27&amp;"_"&amp;B27,[4]CBSAData!$U$2:$V$60,2,FALSE) * [4]CBSAData!$AA$2</f>
        <v>1342.9571721811574</v>
      </c>
      <c r="H27" s="274" t="s">
        <v>452</v>
      </c>
      <c r="I27" s="275">
        <f>VLOOKUP(B27,[4]Measure_InputOutput!$B$8:$E$13,4,FALSE)</f>
        <v>20.870705050495495</v>
      </c>
      <c r="J27" s="274">
        <v>0</v>
      </c>
      <c r="K27" s="274" t="s">
        <v>453</v>
      </c>
      <c r="L27" s="274">
        <v>0</v>
      </c>
      <c r="M27" s="274">
        <v>0</v>
      </c>
      <c r="N27" s="275">
        <v>13</v>
      </c>
      <c r="O27" s="302"/>
      <c r="P27" s="302"/>
    </row>
    <row r="28" spans="1:16">
      <c r="A28" s="274" t="s">
        <v>448</v>
      </c>
      <c r="B28" s="274" t="s">
        <v>456</v>
      </c>
      <c r="C28" s="274" t="s">
        <v>450</v>
      </c>
      <c r="D28" s="274" t="s">
        <v>380</v>
      </c>
      <c r="E28" s="275">
        <f>VLOOKUP(B28,[4]Measure_InputOutput!$B$8:$C$13,2,FALSE)</f>
        <v>187.46830403897405</v>
      </c>
      <c r="F28" s="274" t="s">
        <v>451</v>
      </c>
      <c r="G28" s="275">
        <f>VLOOKUP(D28&amp;"_"&amp;B28,[4]CBSAData!$U$2:$V$60,2,FALSE) * [4]CBSAData!$AA$2</f>
        <v>137.32000508076766</v>
      </c>
      <c r="H28" s="274" t="s">
        <v>452</v>
      </c>
      <c r="I28" s="275">
        <f>VLOOKUP(B28,[4]Measure_InputOutput!$B$8:$E$13,4,FALSE)</f>
        <v>20.727812784788551</v>
      </c>
      <c r="J28" s="274">
        <v>0</v>
      </c>
      <c r="K28" s="274" t="s">
        <v>453</v>
      </c>
      <c r="L28" s="274">
        <v>0</v>
      </c>
      <c r="M28" s="274">
        <v>0</v>
      </c>
      <c r="N28" s="275">
        <v>13</v>
      </c>
      <c r="O28" s="302"/>
      <c r="P28" s="302"/>
    </row>
    <row r="29" spans="1:16">
      <c r="A29" s="274" t="s">
        <v>448</v>
      </c>
      <c r="B29" s="274" t="s">
        <v>457</v>
      </c>
      <c r="C29" s="274" t="s">
        <v>450</v>
      </c>
      <c r="D29" s="274" t="s">
        <v>380</v>
      </c>
      <c r="E29" s="275">
        <f>VLOOKUP(B29,[4]Measure_InputOutput!$B$8:$C$13,2,FALSE)</f>
        <v>120.99216896786253</v>
      </c>
      <c r="F29" s="274" t="s">
        <v>451</v>
      </c>
      <c r="G29" s="275">
        <f>VLOOKUP(D29&amp;"_"&amp;B29,[4]CBSAData!$U$2:$V$60,2,FALSE) * [4]CBSAData!$AA$2</f>
        <v>2516.1445608879931</v>
      </c>
      <c r="H29" s="274" t="s">
        <v>452</v>
      </c>
      <c r="I29" s="275">
        <f>VLOOKUP(B29,[4]Measure_InputOutput!$B$8:$E$13,4,FALSE)</f>
        <v>53.430453930084944</v>
      </c>
      <c r="J29" s="274">
        <v>0</v>
      </c>
      <c r="K29" s="274" t="s">
        <v>453</v>
      </c>
      <c r="L29" s="274">
        <v>0</v>
      </c>
      <c r="M29" s="274">
        <v>0</v>
      </c>
      <c r="N29" s="275">
        <v>13</v>
      </c>
      <c r="O29" s="302"/>
      <c r="P29" s="302"/>
    </row>
    <row r="30" spans="1:16">
      <c r="A30" s="274" t="s">
        <v>448</v>
      </c>
      <c r="B30" s="274" t="s">
        <v>458</v>
      </c>
      <c r="C30" s="274" t="s">
        <v>450</v>
      </c>
      <c r="D30" s="274" t="s">
        <v>380</v>
      </c>
      <c r="E30" s="275">
        <f>VLOOKUP(B30,[4]Measure_InputOutput!$B$8:$C$13,2,FALSE)</f>
        <v>182.96160448091007</v>
      </c>
      <c r="F30" s="274" t="s">
        <v>451</v>
      </c>
      <c r="G30" s="275">
        <f>VLOOKUP(D30&amp;"_"&amp;B30,[4]CBSAData!$U$2:$V$60,2,FALSE) * [4]CBSAData!$AA$2</f>
        <v>834.71739091003133</v>
      </c>
      <c r="H30" s="274" t="s">
        <v>452</v>
      </c>
      <c r="I30" s="275">
        <f>VLOOKUP(B30,[4]Measure_InputOutput!$B$8:$E$13,4,FALSE)</f>
        <v>21.598383919419014</v>
      </c>
      <c r="J30" s="274">
        <v>0</v>
      </c>
      <c r="K30" s="274" t="s">
        <v>453</v>
      </c>
      <c r="L30" s="274">
        <v>0</v>
      </c>
      <c r="M30" s="274">
        <v>0</v>
      </c>
      <c r="N30" s="275">
        <v>13</v>
      </c>
      <c r="O30" s="302"/>
      <c r="P30" s="302"/>
    </row>
    <row r="31" spans="1:16">
      <c r="A31" s="274" t="s">
        <v>448</v>
      </c>
      <c r="B31" s="274" t="s">
        <v>459</v>
      </c>
      <c r="C31" s="274" t="s">
        <v>450</v>
      </c>
      <c r="D31" s="274" t="s">
        <v>380</v>
      </c>
      <c r="E31" s="275">
        <f>VLOOKUP(B31,[4]Measure_InputOutput!$B$8:$C$13,2,FALSE)</f>
        <v>473.2196998099725</v>
      </c>
      <c r="F31" s="274" t="s">
        <v>451</v>
      </c>
      <c r="G31" s="275">
        <f>VLOOKUP(D31&amp;"_"&amp;B31,[4]CBSAData!$U$2:$V$60,2,FALSE) * [4]CBSAData!$AA$2</f>
        <v>274.46710064017088</v>
      </c>
      <c r="H31" s="274" t="s">
        <v>452</v>
      </c>
      <c r="I31" s="275">
        <f>VLOOKUP(B31,[4]Measure_InputOutput!$B$8:$E$13,4,FALSE)</f>
        <v>191.58898480575868</v>
      </c>
      <c r="J31" s="274">
        <v>0</v>
      </c>
      <c r="K31" s="274" t="s">
        <v>453</v>
      </c>
      <c r="L31" s="274">
        <v>0</v>
      </c>
      <c r="M31" s="274">
        <v>0</v>
      </c>
      <c r="N31" s="275">
        <v>13</v>
      </c>
      <c r="O31" s="302"/>
      <c r="P31" s="302"/>
    </row>
    <row r="32" spans="1:16">
      <c r="A32" s="274" t="s">
        <v>448</v>
      </c>
      <c r="B32" s="274" t="s">
        <v>449</v>
      </c>
      <c r="C32" s="274" t="s">
        <v>450</v>
      </c>
      <c r="D32" s="274" t="s">
        <v>394</v>
      </c>
      <c r="E32" s="275">
        <f>VLOOKUP(B32,[4]Measure_InputOutput!$B$8:$C$13,2,FALSE)</f>
        <v>714.01370778578621</v>
      </c>
      <c r="F32" s="274" t="s">
        <v>451</v>
      </c>
      <c r="G32" s="275">
        <f>VLOOKUP(D32&amp;"_"&amp;B32,[4]CBSAData!$U$2:$V$60,2,FALSE) * [4]CBSAData!$AA$2</f>
        <v>84.958877899775587</v>
      </c>
      <c r="H32" s="274" t="s">
        <v>452</v>
      </c>
      <c r="I32" s="275">
        <f>VLOOKUP(B32,[4]Measure_InputOutput!$B$8:$E$13,4,FALSE)</f>
        <v>289.20039930963827</v>
      </c>
      <c r="J32" s="274">
        <v>0</v>
      </c>
      <c r="K32" s="274" t="s">
        <v>453</v>
      </c>
      <c r="L32" s="274">
        <v>0</v>
      </c>
      <c r="M32" s="274">
        <v>0</v>
      </c>
      <c r="N32" s="275">
        <v>13</v>
      </c>
      <c r="O32" s="302"/>
      <c r="P32" s="302"/>
    </row>
    <row r="33" spans="1:16">
      <c r="A33" s="274" t="s">
        <v>448</v>
      </c>
      <c r="B33" s="274" t="s">
        <v>457</v>
      </c>
      <c r="C33" s="274" t="s">
        <v>450</v>
      </c>
      <c r="D33" s="274" t="s">
        <v>394</v>
      </c>
      <c r="E33" s="275">
        <f>VLOOKUP(B33,[4]Measure_InputOutput!$B$8:$C$13,2,FALSE)</f>
        <v>120.99216896786253</v>
      </c>
      <c r="F33" s="274" t="s">
        <v>451</v>
      </c>
      <c r="G33" s="275">
        <f>VLOOKUP(D33&amp;"_"&amp;B33,[4]CBSAData!$U$2:$V$60,2,FALSE) * [4]CBSAData!$AA$2</f>
        <v>7051.4455612185366</v>
      </c>
      <c r="H33" s="274" t="s">
        <v>452</v>
      </c>
      <c r="I33" s="275">
        <f>VLOOKUP(B33,[4]Measure_InputOutput!$B$8:$E$13,4,FALSE)</f>
        <v>53.430453930084944</v>
      </c>
      <c r="J33" s="274">
        <v>0</v>
      </c>
      <c r="K33" s="274" t="s">
        <v>453</v>
      </c>
      <c r="L33" s="274">
        <v>0</v>
      </c>
      <c r="M33" s="274">
        <v>0</v>
      </c>
      <c r="N33" s="275">
        <v>13</v>
      </c>
      <c r="O33" s="302"/>
      <c r="P33" s="302"/>
    </row>
    <row r="34" spans="1:16">
      <c r="A34" s="274" t="s">
        <v>448</v>
      </c>
      <c r="B34" s="274" t="s">
        <v>458</v>
      </c>
      <c r="C34" s="274" t="s">
        <v>450</v>
      </c>
      <c r="D34" s="274" t="s">
        <v>394</v>
      </c>
      <c r="E34" s="275">
        <f>VLOOKUP(B34,[4]Measure_InputOutput!$B$8:$C$13,2,FALSE)</f>
        <v>182.96160448091007</v>
      </c>
      <c r="F34" s="274" t="s">
        <v>451</v>
      </c>
      <c r="G34" s="275">
        <f>VLOOKUP(D34&amp;"_"&amp;B34,[4]CBSAData!$U$2:$V$60,2,FALSE) * [4]CBSAData!$AA$2</f>
        <v>424.79438949887799</v>
      </c>
      <c r="H34" s="274" t="s">
        <v>452</v>
      </c>
      <c r="I34" s="275">
        <f>VLOOKUP(B34,[4]Measure_InputOutput!$B$8:$E$13,4,FALSE)</f>
        <v>21.598383919419014</v>
      </c>
      <c r="J34" s="274">
        <v>0</v>
      </c>
      <c r="K34" s="274" t="s">
        <v>453</v>
      </c>
      <c r="L34" s="274">
        <v>0</v>
      </c>
      <c r="M34" s="274">
        <v>0</v>
      </c>
      <c r="N34" s="275">
        <v>13</v>
      </c>
      <c r="O34" s="302"/>
      <c r="P34" s="302"/>
    </row>
    <row r="35" spans="1:16">
      <c r="A35" s="274" t="s">
        <v>448</v>
      </c>
      <c r="B35" s="274" t="s">
        <v>449</v>
      </c>
      <c r="C35" s="274" t="s">
        <v>450</v>
      </c>
      <c r="D35" s="274" t="s">
        <v>376</v>
      </c>
      <c r="E35" s="275">
        <f>VLOOKUP(B35,[4]Measure_InputOutput!$B$8:$C$13,2,FALSE)</f>
        <v>714.01370778578621</v>
      </c>
      <c r="F35" s="274" t="s">
        <v>451</v>
      </c>
      <c r="G35" s="275">
        <f>VLOOKUP(D35&amp;"_"&amp;B35,[4]CBSAData!$U$2:$V$60,2,FALSE) * [4]CBSAData!$AA$2</f>
        <v>238.50440659688019</v>
      </c>
      <c r="H35" s="274" t="s">
        <v>452</v>
      </c>
      <c r="I35" s="275">
        <f>VLOOKUP(B35,[4]Measure_InputOutput!$B$8:$E$13,4,FALSE)</f>
        <v>289.20039930963827</v>
      </c>
      <c r="J35" s="274">
        <v>0</v>
      </c>
      <c r="K35" s="274" t="s">
        <v>453</v>
      </c>
      <c r="L35" s="274">
        <v>0</v>
      </c>
      <c r="M35" s="274">
        <v>0</v>
      </c>
      <c r="N35" s="275">
        <v>13</v>
      </c>
      <c r="O35" s="302"/>
      <c r="P35" s="302"/>
    </row>
    <row r="36" spans="1:16">
      <c r="A36" s="274" t="s">
        <v>448</v>
      </c>
      <c r="B36" s="274" t="s">
        <v>456</v>
      </c>
      <c r="C36" s="274" t="s">
        <v>450</v>
      </c>
      <c r="D36" s="274" t="s">
        <v>376</v>
      </c>
      <c r="E36" s="275">
        <f>VLOOKUP(B36,[4]Measure_InputOutput!$B$8:$C$13,2,FALSE)</f>
        <v>187.46830403897405</v>
      </c>
      <c r="F36" s="274" t="s">
        <v>451</v>
      </c>
      <c r="G36" s="275">
        <f>VLOOKUP(D36&amp;"_"&amp;B36,[4]CBSAData!$U$2:$V$60,2,FALSE) * [4]CBSAData!$AA$2</f>
        <v>315.13756101096988</v>
      </c>
      <c r="H36" s="274" t="s">
        <v>452</v>
      </c>
      <c r="I36" s="275">
        <f>VLOOKUP(B36,[4]Measure_InputOutput!$B$8:$E$13,4,FALSE)</f>
        <v>20.727812784788551</v>
      </c>
      <c r="J36" s="274">
        <v>0</v>
      </c>
      <c r="K36" s="274" t="s">
        <v>453</v>
      </c>
      <c r="L36" s="274">
        <v>0</v>
      </c>
      <c r="M36" s="274">
        <v>0</v>
      </c>
      <c r="N36" s="275">
        <v>13</v>
      </c>
      <c r="O36" s="302"/>
      <c r="P36" s="302"/>
    </row>
    <row r="37" spans="1:16">
      <c r="A37" s="274" t="s">
        <v>448</v>
      </c>
      <c r="B37" s="274" t="s">
        <v>457</v>
      </c>
      <c r="C37" s="274" t="s">
        <v>450</v>
      </c>
      <c r="D37" s="274" t="s">
        <v>376</v>
      </c>
      <c r="E37" s="275">
        <f>VLOOKUP(B37,[4]Measure_InputOutput!$B$8:$C$13,2,FALSE)</f>
        <v>120.99216896786253</v>
      </c>
      <c r="F37" s="274" t="s">
        <v>451</v>
      </c>
      <c r="G37" s="275">
        <f>VLOOKUP(D37&amp;"_"&amp;B37,[4]CBSAData!$U$2:$V$60,2,FALSE) * [4]CBSAData!$AA$2</f>
        <v>1191.562843052368</v>
      </c>
      <c r="H37" s="274" t="s">
        <v>452</v>
      </c>
      <c r="I37" s="275">
        <f>VLOOKUP(B37,[4]Measure_InputOutput!$B$8:$E$13,4,FALSE)</f>
        <v>53.430453930084944</v>
      </c>
      <c r="J37" s="274">
        <v>0</v>
      </c>
      <c r="K37" s="274" t="s">
        <v>453</v>
      </c>
      <c r="L37" s="274">
        <v>0</v>
      </c>
      <c r="M37" s="274">
        <v>0</v>
      </c>
      <c r="N37" s="275">
        <v>13</v>
      </c>
      <c r="O37" s="302"/>
      <c r="P37" s="302"/>
    </row>
    <row r="38" spans="1:16">
      <c r="A38" s="274" t="s">
        <v>448</v>
      </c>
      <c r="B38" s="274" t="s">
        <v>459</v>
      </c>
      <c r="C38" s="274" t="s">
        <v>450</v>
      </c>
      <c r="D38" s="274" t="s">
        <v>376</v>
      </c>
      <c r="E38" s="275">
        <f>VLOOKUP(B38,[4]Measure_InputOutput!$B$8:$C$13,2,FALSE)</f>
        <v>473.2196998099725</v>
      </c>
      <c r="F38" s="274" t="s">
        <v>451</v>
      </c>
      <c r="G38" s="275">
        <f>VLOOKUP(D38&amp;"_"&amp;B38,[4]CBSAData!$U$2:$V$60,2,FALSE) * [4]CBSAData!$AA$2</f>
        <v>238.50440659688019</v>
      </c>
      <c r="H38" s="274" t="s">
        <v>452</v>
      </c>
      <c r="I38" s="275">
        <f>VLOOKUP(B38,[4]Measure_InputOutput!$B$8:$E$13,4,FALSE)</f>
        <v>191.58898480575868</v>
      </c>
      <c r="J38" s="274">
        <v>0</v>
      </c>
      <c r="K38" s="274" t="s">
        <v>453</v>
      </c>
      <c r="L38" s="274">
        <v>0</v>
      </c>
      <c r="M38" s="274">
        <v>0</v>
      </c>
      <c r="N38" s="275">
        <v>13</v>
      </c>
      <c r="O38" s="302"/>
      <c r="P38" s="302"/>
    </row>
    <row r="39" spans="1:16">
      <c r="A39" s="274" t="s">
        <v>448</v>
      </c>
      <c r="B39" s="274" t="s">
        <v>455</v>
      </c>
      <c r="C39" s="274" t="s">
        <v>450</v>
      </c>
      <c r="D39" s="274" t="s">
        <v>407</v>
      </c>
      <c r="E39" s="275">
        <f>VLOOKUP(B39,[4]Measure_InputOutput!$B$8:$C$13,2,FALSE)</f>
        <v>217.94248669280174</v>
      </c>
      <c r="F39" s="274" t="s">
        <v>451</v>
      </c>
      <c r="G39" s="275">
        <f>VLOOKUP(D39&amp;"_"&amp;B39,[4]CBSAData!$U$2:$V$60,2,FALSE) * [4]CBSAData!$AA$2</f>
        <v>891.88528533415183</v>
      </c>
      <c r="H39" s="274" t="s">
        <v>452</v>
      </c>
      <c r="I39" s="275">
        <f>VLOOKUP(B39,[4]Measure_InputOutput!$B$8:$E$13,4,FALSE)</f>
        <v>20.870705050495495</v>
      </c>
      <c r="J39" s="274">
        <v>0</v>
      </c>
      <c r="K39" s="274" t="s">
        <v>453</v>
      </c>
      <c r="L39" s="274">
        <v>0</v>
      </c>
      <c r="M39" s="274">
        <v>0</v>
      </c>
      <c r="N39" s="275">
        <v>13</v>
      </c>
      <c r="O39" s="302"/>
      <c r="P39" s="302"/>
    </row>
    <row r="40" spans="1:16">
      <c r="A40" s="274" t="s">
        <v>448</v>
      </c>
      <c r="B40" s="274" t="s">
        <v>456</v>
      </c>
      <c r="C40" s="274" t="s">
        <v>450</v>
      </c>
      <c r="D40" s="274" t="s">
        <v>407</v>
      </c>
      <c r="E40" s="275">
        <f>VLOOKUP(B40,[4]Measure_InputOutput!$B$8:$C$13,2,FALSE)</f>
        <v>187.46830403897405</v>
      </c>
      <c r="F40" s="274" t="s">
        <v>451</v>
      </c>
      <c r="G40" s="275">
        <f>VLOOKUP(D40&amp;"_"&amp;B40,[4]CBSAData!$U$2:$V$60,2,FALSE) * [4]CBSAData!$AA$2</f>
        <v>2204.2276775637856</v>
      </c>
      <c r="H40" s="274" t="s">
        <v>452</v>
      </c>
      <c r="I40" s="275">
        <f>VLOOKUP(B40,[4]Measure_InputOutput!$B$8:$E$13,4,FALSE)</f>
        <v>20.727812784788551</v>
      </c>
      <c r="J40" s="274">
        <v>0</v>
      </c>
      <c r="K40" s="274" t="s">
        <v>453</v>
      </c>
      <c r="L40" s="274">
        <v>0</v>
      </c>
      <c r="M40" s="274">
        <v>0</v>
      </c>
      <c r="N40" s="275">
        <v>13</v>
      </c>
      <c r="O40" s="302"/>
      <c r="P40" s="302"/>
    </row>
    <row r="41" spans="1:16">
      <c r="A41" s="274" t="s">
        <v>448</v>
      </c>
      <c r="B41" s="274" t="s">
        <v>457</v>
      </c>
      <c r="C41" s="274" t="s">
        <v>450</v>
      </c>
      <c r="D41" s="274" t="s">
        <v>407</v>
      </c>
      <c r="E41" s="275">
        <f>VLOOKUP(B41,[4]Measure_InputOutput!$B$8:$C$13,2,FALSE)</f>
        <v>120.99216896786253</v>
      </c>
      <c r="F41" s="274" t="s">
        <v>451</v>
      </c>
      <c r="G41" s="275">
        <f>VLOOKUP(D41&amp;"_"&amp;B41,[4]CBSAData!$U$2:$V$60,2,FALSE) * [4]CBSAData!$AA$2</f>
        <v>5701.3553851592233</v>
      </c>
      <c r="H41" s="274" t="s">
        <v>452</v>
      </c>
      <c r="I41" s="275">
        <f>VLOOKUP(B41,[4]Measure_InputOutput!$B$8:$E$13,4,FALSE)</f>
        <v>53.430453930084944</v>
      </c>
      <c r="J41" s="274">
        <v>0</v>
      </c>
      <c r="K41" s="274" t="s">
        <v>453</v>
      </c>
      <c r="L41" s="274">
        <v>0</v>
      </c>
      <c r="M41" s="274">
        <v>0</v>
      </c>
      <c r="N41" s="275">
        <v>13</v>
      </c>
      <c r="O41" s="302"/>
      <c r="P41" s="302"/>
    </row>
    <row r="42" spans="1:16">
      <c r="A42" s="274" t="s">
        <v>448</v>
      </c>
      <c r="B42" s="274" t="s">
        <v>458</v>
      </c>
      <c r="C42" s="274" t="s">
        <v>450</v>
      </c>
      <c r="D42" s="274" t="s">
        <v>407</v>
      </c>
      <c r="E42" s="275">
        <f>VLOOKUP(B42,[4]Measure_InputOutput!$B$8:$C$13,2,FALSE)</f>
        <v>182.96160448091007</v>
      </c>
      <c r="F42" s="274" t="s">
        <v>451</v>
      </c>
      <c r="G42" s="275">
        <f>VLOOKUP(D42&amp;"_"&amp;B42,[4]CBSAData!$U$2:$V$60,2,FALSE) * [4]CBSAData!$AA$2</f>
        <v>875.665698431127</v>
      </c>
      <c r="H42" s="274" t="s">
        <v>452</v>
      </c>
      <c r="I42" s="275">
        <f>VLOOKUP(B42,[4]Measure_InputOutput!$B$8:$E$13,4,FALSE)</f>
        <v>21.598383919419014</v>
      </c>
      <c r="J42" s="274">
        <v>0</v>
      </c>
      <c r="K42" s="274" t="s">
        <v>453</v>
      </c>
      <c r="L42" s="274">
        <v>0</v>
      </c>
      <c r="M42" s="274">
        <v>0</v>
      </c>
      <c r="N42" s="275">
        <v>13</v>
      </c>
      <c r="O42" s="302"/>
      <c r="P42" s="302"/>
    </row>
    <row r="43" spans="1:16">
      <c r="A43" s="274" t="s">
        <v>448</v>
      </c>
      <c r="B43" s="274" t="s">
        <v>459</v>
      </c>
      <c r="C43" s="274" t="s">
        <v>450</v>
      </c>
      <c r="D43" s="274" t="s">
        <v>407</v>
      </c>
      <c r="E43" s="275">
        <f>VLOOKUP(B43,[4]Measure_InputOutput!$B$8:$C$13,2,FALSE)</f>
        <v>473.2196998099725</v>
      </c>
      <c r="F43" s="274" t="s">
        <v>451</v>
      </c>
      <c r="G43" s="275">
        <f>VLOOKUP(D43&amp;"_"&amp;B43,[4]CBSAData!$U$2:$V$60,2,FALSE) * [4]CBSAData!$AA$2</f>
        <v>373.04744624137373</v>
      </c>
      <c r="H43" s="274" t="s">
        <v>452</v>
      </c>
      <c r="I43" s="275">
        <f>VLOOKUP(B43,[4]Measure_InputOutput!$B$8:$E$13,4,FALSE)</f>
        <v>191.58898480575868</v>
      </c>
      <c r="J43" s="274">
        <v>0</v>
      </c>
      <c r="K43" s="274" t="s">
        <v>453</v>
      </c>
      <c r="L43" s="274">
        <v>0</v>
      </c>
      <c r="M43" s="274">
        <v>0</v>
      </c>
      <c r="N43" s="275">
        <v>13</v>
      </c>
      <c r="O43" s="302"/>
      <c r="P43" s="302"/>
    </row>
    <row r="44" spans="1:16">
      <c r="A44" s="274" t="s">
        <v>448</v>
      </c>
      <c r="B44" s="274" t="s">
        <v>449</v>
      </c>
      <c r="C44" s="274" t="s">
        <v>450</v>
      </c>
      <c r="D44" s="274" t="s">
        <v>392</v>
      </c>
      <c r="E44" s="275">
        <f>VLOOKUP(B44,[4]Measure_InputOutput!$B$8:$C$13,2,FALSE)</f>
        <v>714.01370778578621</v>
      </c>
      <c r="F44" s="274" t="s">
        <v>451</v>
      </c>
      <c r="G44" s="275">
        <f>VLOOKUP(D44&amp;"_"&amp;B44,[4]CBSAData!$U$2:$V$60,2,FALSE) * [4]CBSAData!$AA$2</f>
        <v>221.6369576078969</v>
      </c>
      <c r="H44" s="274" t="s">
        <v>452</v>
      </c>
      <c r="I44" s="275">
        <f>VLOOKUP(B44,[4]Measure_InputOutput!$B$8:$E$13,4,FALSE)</f>
        <v>289.20039930963827</v>
      </c>
      <c r="J44" s="274">
        <v>0</v>
      </c>
      <c r="K44" s="274" t="s">
        <v>453</v>
      </c>
      <c r="L44" s="274">
        <v>0</v>
      </c>
      <c r="M44" s="274">
        <v>0</v>
      </c>
      <c r="N44" s="275">
        <v>13</v>
      </c>
      <c r="O44" s="302"/>
      <c r="P44" s="302"/>
    </row>
    <row r="45" spans="1:16">
      <c r="A45" s="274" t="s">
        <v>448</v>
      </c>
      <c r="B45" s="274" t="s">
        <v>455</v>
      </c>
      <c r="C45" s="274" t="s">
        <v>450</v>
      </c>
      <c r="D45" s="274" t="s">
        <v>392</v>
      </c>
      <c r="E45" s="275">
        <f>VLOOKUP(B45,[4]Measure_InputOutput!$B$8:$C$13,2,FALSE)</f>
        <v>217.94248669280174</v>
      </c>
      <c r="F45" s="274" t="s">
        <v>451</v>
      </c>
      <c r="G45" s="275">
        <f>VLOOKUP(D45&amp;"_"&amp;B45,[4]CBSAData!$U$2:$V$60,2,FALSE) * [4]CBSAData!$AA$2</f>
        <v>301.42127561380801</v>
      </c>
      <c r="H45" s="274" t="s">
        <v>452</v>
      </c>
      <c r="I45" s="275">
        <f>VLOOKUP(B45,[4]Measure_InputOutput!$B$8:$E$13,4,FALSE)</f>
        <v>20.870705050495495</v>
      </c>
      <c r="J45" s="274">
        <v>0</v>
      </c>
      <c r="K45" s="274" t="s">
        <v>453</v>
      </c>
      <c r="L45" s="274">
        <v>0</v>
      </c>
      <c r="M45" s="274">
        <v>0</v>
      </c>
      <c r="N45" s="275">
        <v>13</v>
      </c>
      <c r="O45" s="302"/>
      <c r="P45" s="302"/>
    </row>
    <row r="46" spans="1:16">
      <c r="A46" s="274" t="s">
        <v>448</v>
      </c>
      <c r="B46" s="274" t="s">
        <v>456</v>
      </c>
      <c r="C46" s="274" t="s">
        <v>450</v>
      </c>
      <c r="D46" s="274" t="s">
        <v>392</v>
      </c>
      <c r="E46" s="275">
        <f>VLOOKUP(B46,[4]Measure_InputOutput!$B$8:$C$13,2,FALSE)</f>
        <v>187.46830403897405</v>
      </c>
      <c r="F46" s="274" t="s">
        <v>451</v>
      </c>
      <c r="G46" s="275">
        <f>VLOOKUP(D46&amp;"_"&amp;B46,[4]CBSAData!$U$2:$V$60,2,FALSE) * [4]CBSAData!$AA$2</f>
        <v>282.06995258843153</v>
      </c>
      <c r="H46" s="274" t="s">
        <v>452</v>
      </c>
      <c r="I46" s="275">
        <f>VLOOKUP(B46,[4]Measure_InputOutput!$B$8:$E$13,4,FALSE)</f>
        <v>20.727812784788551</v>
      </c>
      <c r="J46" s="274">
        <v>0</v>
      </c>
      <c r="K46" s="274" t="s">
        <v>453</v>
      </c>
      <c r="L46" s="274">
        <v>0</v>
      </c>
      <c r="M46" s="274">
        <v>0</v>
      </c>
      <c r="N46" s="275">
        <v>13</v>
      </c>
      <c r="O46" s="302"/>
      <c r="P46" s="302"/>
    </row>
    <row r="47" spans="1:16">
      <c r="A47" s="274" t="s">
        <v>448</v>
      </c>
      <c r="B47" s="274" t="s">
        <v>457</v>
      </c>
      <c r="C47" s="274" t="s">
        <v>450</v>
      </c>
      <c r="D47" s="274" t="s">
        <v>392</v>
      </c>
      <c r="E47" s="275">
        <f>VLOOKUP(B47,[4]Measure_InputOutput!$B$8:$C$13,2,FALSE)</f>
        <v>120.99216896786253</v>
      </c>
      <c r="F47" s="274" t="s">
        <v>451</v>
      </c>
      <c r="G47" s="275">
        <f>VLOOKUP(D47&amp;"_"&amp;B47,[4]CBSAData!$U$2:$V$60,2,FALSE) * [4]CBSAData!$AA$2</f>
        <v>602.6348309514658</v>
      </c>
      <c r="H47" s="274" t="s">
        <v>452</v>
      </c>
      <c r="I47" s="275">
        <f>VLOOKUP(B47,[4]Measure_InputOutput!$B$8:$E$13,4,FALSE)</f>
        <v>53.430453930084944</v>
      </c>
      <c r="J47" s="274">
        <v>0</v>
      </c>
      <c r="K47" s="274" t="s">
        <v>453</v>
      </c>
      <c r="L47" s="274">
        <v>0</v>
      </c>
      <c r="M47" s="274">
        <v>0</v>
      </c>
      <c r="N47" s="275">
        <v>13</v>
      </c>
      <c r="O47" s="302"/>
      <c r="P47" s="302"/>
    </row>
    <row r="48" spans="1:16">
      <c r="A48" s="274" t="s">
        <v>448</v>
      </c>
      <c r="B48" s="274" t="s">
        <v>459</v>
      </c>
      <c r="C48" s="274" t="s">
        <v>450</v>
      </c>
      <c r="D48" s="274" t="s">
        <v>392</v>
      </c>
      <c r="E48" s="275">
        <f>VLOOKUP(B48,[4]Measure_InputOutput!$B$8:$C$13,2,FALSE)</f>
        <v>473.2196998099725</v>
      </c>
      <c r="F48" s="274" t="s">
        <v>451</v>
      </c>
      <c r="G48" s="275">
        <f>VLOOKUP(D48&amp;"_"&amp;B48,[4]CBSAData!$U$2:$V$60,2,FALSE) * [4]CBSAData!$AA$2</f>
        <v>425.89163322254478</v>
      </c>
      <c r="H48" s="274" t="s">
        <v>452</v>
      </c>
      <c r="I48" s="275">
        <f>VLOOKUP(B48,[4]Measure_InputOutput!$B$8:$E$13,4,FALSE)</f>
        <v>191.58898480575868</v>
      </c>
      <c r="J48" s="274">
        <v>0</v>
      </c>
      <c r="K48" s="274" t="s">
        <v>453</v>
      </c>
      <c r="L48" s="274">
        <v>0</v>
      </c>
      <c r="M48" s="274">
        <v>0</v>
      </c>
      <c r="N48" s="275">
        <v>13</v>
      </c>
      <c r="O48" s="302"/>
      <c r="P48" s="302"/>
    </row>
    <row r="49" spans="1:16">
      <c r="A49" s="274" t="s">
        <v>448</v>
      </c>
      <c r="B49" s="274" t="s">
        <v>455</v>
      </c>
      <c r="C49" s="274" t="s">
        <v>450</v>
      </c>
      <c r="D49" s="274" t="s">
        <v>374</v>
      </c>
      <c r="E49" s="275">
        <f>VLOOKUP(B49,[4]Measure_InputOutput!$B$8:$C$13,2,FALSE)</f>
        <v>217.94248669280174</v>
      </c>
      <c r="F49" s="274" t="s">
        <v>451</v>
      </c>
      <c r="G49" s="275">
        <f>VLOOKUP(D49&amp;"_"&amp;B49,[4]CBSAData!$U$2:$V$60,2,FALSE) * [4]CBSAData!$AA$2</f>
        <v>596.8018242154717</v>
      </c>
      <c r="H49" s="274" t="s">
        <v>452</v>
      </c>
      <c r="I49" s="275">
        <f>VLOOKUP(B49,[4]Measure_InputOutput!$B$8:$E$13,4,FALSE)</f>
        <v>20.870705050495495</v>
      </c>
      <c r="J49" s="274">
        <v>0</v>
      </c>
      <c r="K49" s="274" t="s">
        <v>453</v>
      </c>
      <c r="L49" s="274">
        <v>0</v>
      </c>
      <c r="M49" s="274">
        <v>0</v>
      </c>
      <c r="N49" s="275">
        <v>13</v>
      </c>
      <c r="O49" s="302"/>
      <c r="P49" s="302"/>
    </row>
    <row r="50" spans="1:16">
      <c r="A50" s="274" t="s">
        <v>448</v>
      </c>
      <c r="B50" s="274" t="s">
        <v>456</v>
      </c>
      <c r="C50" s="274" t="s">
        <v>450</v>
      </c>
      <c r="D50" s="274" t="s">
        <v>374</v>
      </c>
      <c r="E50" s="275">
        <f>VLOOKUP(B50,[4]Measure_InputOutput!$B$8:$C$13,2,FALSE)</f>
        <v>187.46830403897405</v>
      </c>
      <c r="F50" s="274" t="s">
        <v>451</v>
      </c>
      <c r="G50" s="275">
        <f>VLOOKUP(D50&amp;"_"&amp;B50,[4]CBSAData!$U$2:$V$60,2,FALSE) * [4]CBSAData!$AA$2</f>
        <v>272.6678411996084</v>
      </c>
      <c r="H50" s="274" t="s">
        <v>452</v>
      </c>
      <c r="I50" s="275">
        <f>VLOOKUP(B50,[4]Measure_InputOutput!$B$8:$E$13,4,FALSE)</f>
        <v>20.727812784788551</v>
      </c>
      <c r="J50" s="274">
        <v>0</v>
      </c>
      <c r="K50" s="274" t="s">
        <v>453</v>
      </c>
      <c r="L50" s="274">
        <v>0</v>
      </c>
      <c r="M50" s="274">
        <v>0</v>
      </c>
      <c r="N50" s="275">
        <v>13</v>
      </c>
      <c r="O50" s="302"/>
      <c r="P50" s="302"/>
    </row>
    <row r="51" spans="1:16">
      <c r="A51" s="274" t="s">
        <v>448</v>
      </c>
      <c r="B51" s="274" t="s">
        <v>457</v>
      </c>
      <c r="C51" s="274" t="s">
        <v>450</v>
      </c>
      <c r="D51" s="274" t="s">
        <v>374</v>
      </c>
      <c r="E51" s="275">
        <f>VLOOKUP(B51,[4]Measure_InputOutput!$B$8:$C$13,2,FALSE)</f>
        <v>120.99216896786253</v>
      </c>
      <c r="F51" s="274" t="s">
        <v>451</v>
      </c>
      <c r="G51" s="275">
        <f>VLOOKUP(D51&amp;"_"&amp;B51,[4]CBSAData!$U$2:$V$60,2,FALSE) * [4]CBSAData!$AA$2</f>
        <v>4675.3473067011437</v>
      </c>
      <c r="H51" s="274" t="s">
        <v>452</v>
      </c>
      <c r="I51" s="275">
        <f>VLOOKUP(B51,[4]Measure_InputOutput!$B$8:$E$13,4,FALSE)</f>
        <v>53.430453930084944</v>
      </c>
      <c r="J51" s="274">
        <v>0</v>
      </c>
      <c r="K51" s="274" t="s">
        <v>453</v>
      </c>
      <c r="L51" s="274">
        <v>0</v>
      </c>
      <c r="M51" s="274">
        <v>0</v>
      </c>
      <c r="N51" s="275">
        <v>13</v>
      </c>
      <c r="O51" s="302"/>
      <c r="P51" s="302"/>
    </row>
    <row r="52" spans="1:16">
      <c r="A52" s="274" t="s">
        <v>448</v>
      </c>
      <c r="B52" s="274" t="s">
        <v>459</v>
      </c>
      <c r="C52" s="274" t="s">
        <v>450</v>
      </c>
      <c r="D52" s="274" t="s">
        <v>374</v>
      </c>
      <c r="E52" s="275">
        <f>VLOOKUP(B52,[4]Measure_InputOutput!$B$8:$C$13,2,FALSE)</f>
        <v>473.2196998099725</v>
      </c>
      <c r="F52" s="274" t="s">
        <v>451</v>
      </c>
      <c r="G52" s="275">
        <f>VLOOKUP(D52&amp;"_"&amp;B52,[4]CBSAData!$U$2:$V$60,2,FALSE) * [4]CBSAData!$AA$2</f>
        <v>505.48124281431416</v>
      </c>
      <c r="H52" s="274" t="s">
        <v>452</v>
      </c>
      <c r="I52" s="275">
        <f>VLOOKUP(B52,[4]Measure_InputOutput!$B$8:$E$13,4,FALSE)</f>
        <v>191.58898480575868</v>
      </c>
      <c r="J52" s="274">
        <v>0</v>
      </c>
      <c r="K52" s="274" t="s">
        <v>453</v>
      </c>
      <c r="L52" s="274">
        <v>0</v>
      </c>
      <c r="M52" s="274">
        <v>0</v>
      </c>
      <c r="N52" s="275">
        <v>13</v>
      </c>
      <c r="O52" s="302"/>
      <c r="P52" s="302"/>
    </row>
    <row r="55" spans="1:16">
      <c r="E55" s="200">
        <f>SUMPRODUCT(E2:E52,G2:G52)</f>
        <v>17802984.617733274</v>
      </c>
    </row>
    <row r="56" spans="1:16">
      <c r="E56" s="203">
        <f>E55/8760000</f>
        <v>2.032304180106538</v>
      </c>
    </row>
  </sheetData>
  <autoFilter ref="A1:P52">
    <filterColumn colId="14" showButton="0"/>
  </autoFilter>
  <mergeCells count="2">
    <mergeCell ref="O1:P1"/>
    <mergeCell ref="O2:P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7PSourceSummary</vt:lpstr>
      <vt:lpstr>forRPM</vt:lpstr>
      <vt:lpstr>SC-New</vt:lpstr>
      <vt:lpstr>SC-NR</vt:lpstr>
      <vt:lpstr>M_Input_Out</vt:lpstr>
      <vt:lpstr>M_Input_New_Out</vt:lpstr>
      <vt:lpstr>M_Input_New</vt:lpstr>
      <vt:lpstr>M_Input</vt:lpstr>
      <vt:lpstr>MMap</vt:lpstr>
      <vt:lpstr>Savings and Cost</vt:lpstr>
      <vt:lpstr>Summary</vt:lpstr>
      <vt:lpstr>MeasureOutputN</vt:lpstr>
      <vt:lpstr>MeasureOutputR</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2015-03-19T16:24:27Z</dcterms:modified>
</cp:coreProperties>
</file>